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https://guerrillarf.sharepoint.com/Quality/Environmental/CMRT/CMRT6.31 2023/"/>
    </mc:Choice>
  </mc:AlternateContent>
  <xr:revisionPtr revIDLastSave="0" documentId="8_{53CC450D-BF3E-4259-AFF0-9349D2394BCF}"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firstSheet="3"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4" i="5" l="1"/>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96" i="5"/>
  <c r="T316"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X6" i="5"/>
  <c r="V7" i="5"/>
  <c r="V8" i="5"/>
  <c r="V9" i="5"/>
  <c r="X9" i="5"/>
  <c r="V10" i="5"/>
  <c r="X10" i="5"/>
  <c r="V11" i="5"/>
  <c r="V12" i="5"/>
  <c r="V13" i="5"/>
  <c r="X13" i="5"/>
  <c r="V14" i="5"/>
  <c r="X14" i="5"/>
  <c r="V15" i="5"/>
  <c r="V16" i="5"/>
  <c r="V17" i="5"/>
  <c r="X17" i="5"/>
  <c r="V18" i="5"/>
  <c r="X18" i="5"/>
  <c r="V19" i="5"/>
  <c r="X19" i="5"/>
  <c r="V20" i="5"/>
  <c r="V21" i="5"/>
  <c r="X21" i="5"/>
  <c r="V22" i="5"/>
  <c r="X22" i="5"/>
  <c r="V23" i="5"/>
  <c r="X23" i="5"/>
  <c r="V24" i="5"/>
  <c r="V25" i="5"/>
  <c r="X25" i="5"/>
  <c r="V26" i="5"/>
  <c r="X26" i="5"/>
  <c r="V27" i="5"/>
  <c r="X27" i="5"/>
  <c r="V28" i="5"/>
  <c r="V29" i="5"/>
  <c r="X29" i="5"/>
  <c r="V30" i="5"/>
  <c r="X30" i="5"/>
  <c r="V31" i="5"/>
  <c r="X31" i="5"/>
  <c r="V32" i="5"/>
  <c r="X32" i="5"/>
  <c r="V33" i="5"/>
  <c r="X33" i="5"/>
  <c r="V34" i="5"/>
  <c r="X34" i="5"/>
  <c r="V35" i="5"/>
  <c r="V36" i="5"/>
  <c r="V37" i="5"/>
  <c r="X37" i="5"/>
  <c r="V38" i="5"/>
  <c r="X38" i="5"/>
  <c r="V39" i="5"/>
  <c r="X39" i="5"/>
  <c r="V40" i="5"/>
  <c r="X40" i="5"/>
  <c r="V41" i="5"/>
  <c r="X41" i="5"/>
  <c r="V42" i="5"/>
  <c r="X42" i="5"/>
  <c r="V43" i="5"/>
  <c r="V44" i="5"/>
  <c r="V45" i="5"/>
  <c r="X45" i="5"/>
  <c r="V46" i="5"/>
  <c r="X46" i="5"/>
  <c r="V47" i="5"/>
  <c r="X47" i="5"/>
  <c r="V48" i="5"/>
  <c r="V49" i="5"/>
  <c r="X49" i="5"/>
  <c r="V50" i="5"/>
  <c r="X50" i="5"/>
  <c r="V51" i="5"/>
  <c r="V52" i="5"/>
  <c r="X52" i="5"/>
  <c r="V53" i="5"/>
  <c r="X53" i="5"/>
  <c r="V54" i="5"/>
  <c r="X54" i="5"/>
  <c r="V55" i="5"/>
  <c r="X55" i="5"/>
  <c r="V56" i="5"/>
  <c r="V57" i="5"/>
  <c r="X57" i="5"/>
  <c r="V58" i="5"/>
  <c r="X58" i="5"/>
  <c r="V59" i="5"/>
  <c r="V60" i="5"/>
  <c r="V61" i="5"/>
  <c r="X61" i="5"/>
  <c r="V62" i="5"/>
  <c r="X62" i="5"/>
  <c r="V63" i="5"/>
  <c r="V64" i="5"/>
  <c r="V65" i="5"/>
  <c r="X65" i="5"/>
  <c r="V66" i="5"/>
  <c r="X66" i="5"/>
  <c r="V67" i="5"/>
  <c r="X67" i="5"/>
  <c r="V68" i="5"/>
  <c r="V69" i="5"/>
  <c r="X69" i="5"/>
  <c r="V70" i="5"/>
  <c r="X70" i="5"/>
  <c r="V71" i="5"/>
  <c r="V72" i="5"/>
  <c r="X72" i="5"/>
  <c r="V73" i="5"/>
  <c r="X73" i="5"/>
  <c r="V74" i="5"/>
  <c r="X74" i="5"/>
  <c r="V75" i="5"/>
  <c r="X75" i="5"/>
  <c r="V76" i="5"/>
  <c r="R76" i="5" s="1"/>
  <c r="V77" i="5"/>
  <c r="X77" i="5"/>
  <c r="V78" i="5"/>
  <c r="X78" i="5"/>
  <c r="V79" i="5"/>
  <c r="V80" i="5"/>
  <c r="V81" i="5"/>
  <c r="X81" i="5"/>
  <c r="V82" i="5"/>
  <c r="X82" i="5"/>
  <c r="V83" i="5"/>
  <c r="X83" i="5"/>
  <c r="V84" i="5"/>
  <c r="X84" i="5"/>
  <c r="V85" i="5"/>
  <c r="X85" i="5"/>
  <c r="V86" i="5"/>
  <c r="X86" i="5"/>
  <c r="V87" i="5"/>
  <c r="V88" i="5"/>
  <c r="X88" i="5"/>
  <c r="V89" i="5"/>
  <c r="X89" i="5"/>
  <c r="V90" i="5"/>
  <c r="R90" i="5" s="1"/>
  <c r="X90" i="5"/>
  <c r="V91" i="5"/>
  <c r="V92" i="5"/>
  <c r="V93" i="5"/>
  <c r="X93" i="5"/>
  <c r="V94" i="5"/>
  <c r="X94" i="5"/>
  <c r="V95" i="5"/>
  <c r="R95" i="5" s="1"/>
  <c r="X95" i="5"/>
  <c r="V96" i="5"/>
  <c r="V97" i="5"/>
  <c r="X97" i="5"/>
  <c r="V98" i="5"/>
  <c r="X98" i="5"/>
  <c r="V99" i="5"/>
  <c r="X99" i="5"/>
  <c r="V100" i="5"/>
  <c r="V101" i="5"/>
  <c r="X101" i="5"/>
  <c r="V102" i="5"/>
  <c r="X102" i="5"/>
  <c r="V103" i="5"/>
  <c r="V104" i="5"/>
  <c r="V105" i="5"/>
  <c r="R105" i="5" s="1"/>
  <c r="X105" i="5"/>
  <c r="V106" i="5"/>
  <c r="X106" i="5"/>
  <c r="V107" i="5"/>
  <c r="V108" i="5"/>
  <c r="V109" i="5"/>
  <c r="X109" i="5"/>
  <c r="V110" i="5"/>
  <c r="X110" i="5"/>
  <c r="V111" i="5"/>
  <c r="V112" i="5"/>
  <c r="V113" i="5"/>
  <c r="X113" i="5"/>
  <c r="V114" i="5"/>
  <c r="X114" i="5"/>
  <c r="V115" i="5"/>
  <c r="V116" i="5"/>
  <c r="V117" i="5"/>
  <c r="X117" i="5"/>
  <c r="V118" i="5"/>
  <c r="X118" i="5"/>
  <c r="V119" i="5"/>
  <c r="X119" i="5"/>
  <c r="V120" i="5"/>
  <c r="V121" i="5"/>
  <c r="X121" i="5"/>
  <c r="V122" i="5"/>
  <c r="X122" i="5"/>
  <c r="V123" i="5"/>
  <c r="X123" i="5"/>
  <c r="V124" i="5"/>
  <c r="V125" i="5"/>
  <c r="R125" i="5" s="1"/>
  <c r="X125" i="5"/>
  <c r="V126" i="5"/>
  <c r="X126" i="5"/>
  <c r="V127" i="5"/>
  <c r="X127" i="5"/>
  <c r="V128" i="5"/>
  <c r="V129" i="5"/>
  <c r="X129" i="5"/>
  <c r="V130" i="5"/>
  <c r="X130" i="5"/>
  <c r="V131" i="5"/>
  <c r="V132" i="5"/>
  <c r="V133" i="5"/>
  <c r="X133" i="5"/>
  <c r="V134" i="5"/>
  <c r="X134" i="5"/>
  <c r="V135" i="5"/>
  <c r="X135" i="5"/>
  <c r="V136" i="5"/>
  <c r="V137" i="5"/>
  <c r="X137" i="5"/>
  <c r="V138" i="5"/>
  <c r="X138" i="5"/>
  <c r="V139" i="5"/>
  <c r="R139" i="5" s="1"/>
  <c r="X139" i="5"/>
  <c r="V140" i="5"/>
  <c r="V141" i="5"/>
  <c r="X141" i="5"/>
  <c r="V142" i="5"/>
  <c r="X142" i="5"/>
  <c r="V143" i="5"/>
  <c r="X143" i="5"/>
  <c r="V144" i="5"/>
  <c r="V145" i="5"/>
  <c r="X145" i="5"/>
  <c r="V146" i="5"/>
  <c r="X146" i="5"/>
  <c r="V147" i="5"/>
  <c r="V148" i="5"/>
  <c r="V149" i="5"/>
  <c r="X149" i="5"/>
  <c r="V150" i="5"/>
  <c r="X150" i="5"/>
  <c r="V151" i="5"/>
  <c r="V152" i="5"/>
  <c r="V153" i="5"/>
  <c r="X153" i="5"/>
  <c r="V154" i="5"/>
  <c r="X154" i="5"/>
  <c r="V155" i="5"/>
  <c r="X155" i="5"/>
  <c r="V156" i="5"/>
  <c r="V157" i="5"/>
  <c r="X157" i="5"/>
  <c r="V158" i="5"/>
  <c r="X158" i="5"/>
  <c r="V159" i="5"/>
  <c r="X159" i="5"/>
  <c r="V160" i="5"/>
  <c r="V161" i="5"/>
  <c r="X161" i="5"/>
  <c r="V162" i="5"/>
  <c r="X162" i="5"/>
  <c r="V163" i="5"/>
  <c r="V164" i="5"/>
  <c r="V165" i="5"/>
  <c r="X165" i="5"/>
  <c r="V166" i="5"/>
  <c r="X166" i="5"/>
  <c r="V167" i="5"/>
  <c r="X167" i="5"/>
  <c r="V168" i="5"/>
  <c r="V169" i="5"/>
  <c r="X169" i="5"/>
  <c r="V170" i="5"/>
  <c r="X170" i="5"/>
  <c r="V171" i="5"/>
  <c r="X171" i="5"/>
  <c r="V172" i="5"/>
  <c r="V173" i="5"/>
  <c r="R173" i="5" s="1"/>
  <c r="X173" i="5"/>
  <c r="V174" i="5"/>
  <c r="X174" i="5"/>
  <c r="V175" i="5"/>
  <c r="X175" i="5"/>
  <c r="V176" i="5"/>
  <c r="V177" i="5"/>
  <c r="X177" i="5"/>
  <c r="V178" i="5"/>
  <c r="X178" i="5"/>
  <c r="V179" i="5"/>
  <c r="X179" i="5"/>
  <c r="V180" i="5"/>
  <c r="V181" i="5"/>
  <c r="X181" i="5"/>
  <c r="V182" i="5"/>
  <c r="X182" i="5"/>
  <c r="V183" i="5"/>
  <c r="X183" i="5"/>
  <c r="V184" i="5"/>
  <c r="V185" i="5"/>
  <c r="X185" i="5"/>
  <c r="V186" i="5"/>
  <c r="X186" i="5"/>
  <c r="V187" i="5"/>
  <c r="V188" i="5"/>
  <c r="V189" i="5"/>
  <c r="X189" i="5"/>
  <c r="V190" i="5"/>
  <c r="X190" i="5"/>
  <c r="V191" i="5"/>
  <c r="V192" i="5"/>
  <c r="V193" i="5"/>
  <c r="X193" i="5"/>
  <c r="V194" i="5"/>
  <c r="X194" i="5"/>
  <c r="V195" i="5"/>
  <c r="X195" i="5"/>
  <c r="V196" i="5"/>
  <c r="V197" i="5"/>
  <c r="R197" i="5" s="1"/>
  <c r="X197" i="5"/>
  <c r="V198" i="5"/>
  <c r="X198" i="5"/>
  <c r="V199" i="5"/>
  <c r="X199" i="5"/>
  <c r="V200" i="5"/>
  <c r="V201" i="5"/>
  <c r="X201" i="5"/>
  <c r="V202" i="5"/>
  <c r="X202" i="5"/>
  <c r="V203" i="5"/>
  <c r="X203" i="5"/>
  <c r="V204" i="5"/>
  <c r="V205" i="5"/>
  <c r="X205" i="5"/>
  <c r="V206" i="5"/>
  <c r="R206" i="5" s="1"/>
  <c r="X206" i="5"/>
  <c r="V207" i="5"/>
  <c r="V208" i="5"/>
  <c r="V209" i="5"/>
  <c r="X209" i="5"/>
  <c r="V210" i="5"/>
  <c r="X210" i="5"/>
  <c r="V211" i="5"/>
  <c r="R211" i="5" s="1"/>
  <c r="V212" i="5"/>
  <c r="V213" i="5"/>
  <c r="X213" i="5"/>
  <c r="V214" i="5"/>
  <c r="X214" i="5"/>
  <c r="V215" i="5"/>
  <c r="V216" i="5"/>
  <c r="V217" i="5"/>
  <c r="R217" i="5" s="1"/>
  <c r="X217" i="5"/>
  <c r="V218" i="5"/>
  <c r="X218" i="5"/>
  <c r="V219" i="5"/>
  <c r="X219" i="5"/>
  <c r="V220" i="5"/>
  <c r="V221" i="5"/>
  <c r="X221" i="5"/>
  <c r="V222" i="5"/>
  <c r="X222" i="5"/>
  <c r="V223" i="5"/>
  <c r="X223" i="5"/>
  <c r="V224" i="5"/>
  <c r="V225" i="5"/>
  <c r="X225" i="5"/>
  <c r="V226" i="5"/>
  <c r="R226" i="5" s="1"/>
  <c r="X226" i="5"/>
  <c r="V227" i="5"/>
  <c r="X227" i="5"/>
  <c r="V228" i="5"/>
  <c r="V229" i="5"/>
  <c r="X229" i="5"/>
  <c r="V230" i="5"/>
  <c r="X230" i="5"/>
  <c r="V231" i="5"/>
  <c r="X231" i="5"/>
  <c r="V232" i="5"/>
  <c r="V233" i="5"/>
  <c r="X233" i="5"/>
  <c r="V234" i="5"/>
  <c r="X234" i="5"/>
  <c r="V235" i="5"/>
  <c r="R235" i="5" s="1"/>
  <c r="X235" i="5"/>
  <c r="V236" i="5"/>
  <c r="V237" i="5"/>
  <c r="X237" i="5"/>
  <c r="V238" i="5"/>
  <c r="X238" i="5"/>
  <c r="V239" i="5"/>
  <c r="V240" i="5"/>
  <c r="V241" i="5"/>
  <c r="X241" i="5"/>
  <c r="V242" i="5"/>
  <c r="X242" i="5"/>
  <c r="V243" i="5"/>
  <c r="V244" i="5"/>
  <c r="V245" i="5"/>
  <c r="X245" i="5"/>
  <c r="V246" i="5"/>
  <c r="X246" i="5"/>
  <c r="V247" i="5"/>
  <c r="X247" i="5"/>
  <c r="V248" i="5"/>
  <c r="V249" i="5"/>
  <c r="X249" i="5"/>
  <c r="V250" i="5"/>
  <c r="X250" i="5"/>
  <c r="V251" i="5"/>
  <c r="V252" i="5"/>
  <c r="V253" i="5"/>
  <c r="X253" i="5"/>
  <c r="V254" i="5"/>
  <c r="X254" i="5"/>
  <c r="V255" i="5"/>
  <c r="X255" i="5"/>
  <c r="V256" i="5"/>
  <c r="V257" i="5"/>
  <c r="X257" i="5"/>
  <c r="V258" i="5"/>
  <c r="X258" i="5"/>
  <c r="V259" i="5"/>
  <c r="V260" i="5"/>
  <c r="V261" i="5"/>
  <c r="X261" i="5"/>
  <c r="V262" i="5"/>
  <c r="X262" i="5"/>
  <c r="V263" i="5"/>
  <c r="X263" i="5"/>
  <c r="V264" i="5"/>
  <c r="V265" i="5"/>
  <c r="X265" i="5"/>
  <c r="V266" i="5"/>
  <c r="X266" i="5"/>
  <c r="V267" i="5"/>
  <c r="X267" i="5"/>
  <c r="V268" i="5"/>
  <c r="V269" i="5"/>
  <c r="X269" i="5"/>
  <c r="V270" i="5"/>
  <c r="X270" i="5"/>
  <c r="V271" i="5"/>
  <c r="X271" i="5"/>
  <c r="V272" i="5"/>
  <c r="V273" i="5"/>
  <c r="X273" i="5"/>
  <c r="V274" i="5"/>
  <c r="X274" i="5"/>
  <c r="V275" i="5"/>
  <c r="X275" i="5"/>
  <c r="V276" i="5"/>
  <c r="V277" i="5"/>
  <c r="X277" i="5"/>
  <c r="V278" i="5"/>
  <c r="X278" i="5"/>
  <c r="V279" i="5"/>
  <c r="V280" i="5"/>
  <c r="V281" i="5"/>
  <c r="X281" i="5"/>
  <c r="V282" i="5"/>
  <c r="X282" i="5"/>
  <c r="V283" i="5"/>
  <c r="X283" i="5"/>
  <c r="V284" i="5"/>
  <c r="V285" i="5"/>
  <c r="X285" i="5"/>
  <c r="V286" i="5"/>
  <c r="X286" i="5"/>
  <c r="V287" i="5"/>
  <c r="V288" i="5"/>
  <c r="V289" i="5"/>
  <c r="X289" i="5"/>
  <c r="V290" i="5"/>
  <c r="X290" i="5"/>
  <c r="V291" i="5"/>
  <c r="V292" i="5"/>
  <c r="V293" i="5"/>
  <c r="X293" i="5"/>
  <c r="V294" i="5"/>
  <c r="X294" i="5"/>
  <c r="V295" i="5"/>
  <c r="X295" i="5"/>
  <c r="V296" i="5"/>
  <c r="V297" i="5"/>
  <c r="X297" i="5"/>
  <c r="V298" i="5"/>
  <c r="X298" i="5"/>
  <c r="V299" i="5"/>
  <c r="V300" i="5"/>
  <c r="V301" i="5"/>
  <c r="X301" i="5"/>
  <c r="V302" i="5"/>
  <c r="X302" i="5"/>
  <c r="V303" i="5"/>
  <c r="V304" i="5"/>
  <c r="X304" i="5"/>
  <c r="V305" i="5"/>
  <c r="X305" i="5"/>
  <c r="V306" i="5"/>
  <c r="X306" i="5"/>
  <c r="V307" i="5"/>
  <c r="V308" i="5"/>
  <c r="V309" i="5"/>
  <c r="X309" i="5"/>
  <c r="V310" i="5"/>
  <c r="X310" i="5"/>
  <c r="V311" i="5"/>
  <c r="V312" i="5"/>
  <c r="V313" i="5"/>
  <c r="X313" i="5"/>
  <c r="V314" i="5"/>
  <c r="X314" i="5"/>
  <c r="V315" i="5"/>
  <c r="V316" i="5"/>
  <c r="V317" i="5"/>
  <c r="X317" i="5"/>
  <c r="V318" i="5"/>
  <c r="X318" i="5"/>
  <c r="V319" i="5"/>
  <c r="V320" i="5"/>
  <c r="V321" i="5"/>
  <c r="X321" i="5"/>
  <c r="V322" i="5"/>
  <c r="X322" i="5"/>
  <c r="V323" i="5"/>
  <c r="V324" i="5"/>
  <c r="V325" i="5"/>
  <c r="X325" i="5"/>
  <c r="V326" i="5"/>
  <c r="X326" i="5"/>
  <c r="V327" i="5"/>
  <c r="V328" i="5"/>
  <c r="V329" i="5"/>
  <c r="X329" i="5"/>
  <c r="V330" i="5"/>
  <c r="X330" i="5"/>
  <c r="V331" i="5"/>
  <c r="V332" i="5"/>
  <c r="V333" i="5"/>
  <c r="X333" i="5"/>
  <c r="V334" i="5"/>
  <c r="X334" i="5"/>
  <c r="V335" i="5"/>
  <c r="V336" i="5"/>
  <c r="V337" i="5"/>
  <c r="X337" i="5"/>
  <c r="V338" i="5"/>
  <c r="X338" i="5"/>
  <c r="V339" i="5"/>
  <c r="V340" i="5"/>
  <c r="V341" i="5"/>
  <c r="E341" i="5"/>
  <c r="X341" i="5" s="1"/>
  <c r="V342" i="5"/>
  <c r="E342" i="5"/>
  <c r="X342" i="5" s="1"/>
  <c r="V343" i="5"/>
  <c r="E343" i="5"/>
  <c r="X343" i="5" s="1"/>
  <c r="V344" i="5"/>
  <c r="E344" i="5"/>
  <c r="X344" i="5" s="1"/>
  <c r="V345" i="5"/>
  <c r="E345" i="5"/>
  <c r="X345" i="5" s="1"/>
  <c r="V346" i="5"/>
  <c r="E346" i="5"/>
  <c r="X346" i="5" s="1"/>
  <c r="V347" i="5"/>
  <c r="E347" i="5"/>
  <c r="V348" i="5"/>
  <c r="E348" i="5"/>
  <c r="V349" i="5"/>
  <c r="E349" i="5"/>
  <c r="X349" i="5" s="1"/>
  <c r="V350" i="5"/>
  <c r="E350" i="5"/>
  <c r="X350" i="5" s="1"/>
  <c r="V351" i="5"/>
  <c r="E351" i="5"/>
  <c r="X351" i="5" s="1"/>
  <c r="V352" i="5"/>
  <c r="E352" i="5"/>
  <c r="V353" i="5"/>
  <c r="E353" i="5"/>
  <c r="X353" i="5" s="1"/>
  <c r="V354" i="5"/>
  <c r="E354" i="5"/>
  <c r="X354" i="5" s="1"/>
  <c r="V355" i="5"/>
  <c r="E355" i="5"/>
  <c r="V356" i="5"/>
  <c r="E356" i="5"/>
  <c r="V357" i="5"/>
  <c r="E357" i="5"/>
  <c r="X357" i="5" s="1"/>
  <c r="V358" i="5"/>
  <c r="E358" i="5"/>
  <c r="X358" i="5" s="1"/>
  <c r="V359" i="5"/>
  <c r="E359" i="5"/>
  <c r="V360" i="5"/>
  <c r="E360" i="5"/>
  <c r="V361" i="5"/>
  <c r="E361" i="5"/>
  <c r="X361" i="5" s="1"/>
  <c r="V362" i="5"/>
  <c r="E362" i="5"/>
  <c r="X362" i="5" s="1"/>
  <c r="V363" i="5"/>
  <c r="E363" i="5"/>
  <c r="V364" i="5"/>
  <c r="E364" i="5"/>
  <c r="V365" i="5"/>
  <c r="E365" i="5"/>
  <c r="X365" i="5" s="1"/>
  <c r="V366" i="5"/>
  <c r="E366" i="5"/>
  <c r="X366" i="5" s="1"/>
  <c r="V367" i="5"/>
  <c r="E367" i="5"/>
  <c r="V368" i="5"/>
  <c r="E368" i="5"/>
  <c r="X368" i="5" s="1"/>
  <c r="V369" i="5"/>
  <c r="E369" i="5"/>
  <c r="X369" i="5" s="1"/>
  <c r="V370" i="5"/>
  <c r="E370" i="5"/>
  <c r="X370" i="5" s="1"/>
  <c r="V371" i="5"/>
  <c r="E371" i="5"/>
  <c r="V372" i="5"/>
  <c r="E372" i="5"/>
  <c r="X372" i="5" s="1"/>
  <c r="V373" i="5"/>
  <c r="E373" i="5"/>
  <c r="X373" i="5" s="1"/>
  <c r="V374" i="5"/>
  <c r="E374" i="5"/>
  <c r="X374" i="5" s="1"/>
  <c r="V375" i="5"/>
  <c r="E375" i="5"/>
  <c r="V376" i="5"/>
  <c r="E376" i="5"/>
  <c r="V377" i="5"/>
  <c r="E377" i="5"/>
  <c r="X377" i="5" s="1"/>
  <c r="V378" i="5"/>
  <c r="E378" i="5"/>
  <c r="X378" i="5" s="1"/>
  <c r="V379" i="5"/>
  <c r="E379" i="5"/>
  <c r="V380" i="5"/>
  <c r="E380" i="5"/>
  <c r="V381" i="5"/>
  <c r="E381" i="5"/>
  <c r="X381" i="5" s="1"/>
  <c r="V382" i="5"/>
  <c r="E382" i="5"/>
  <c r="X382" i="5" s="1"/>
  <c r="V383" i="5"/>
  <c r="E383" i="5"/>
  <c r="V384" i="5"/>
  <c r="E384" i="5"/>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V400" i="5"/>
  <c r="E400" i="5"/>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V425" i="5"/>
  <c r="E425" i="5"/>
  <c r="X425" i="5" s="1"/>
  <c r="V426" i="5"/>
  <c r="E426" i="5"/>
  <c r="X426" i="5" s="1"/>
  <c r="V427" i="5"/>
  <c r="E427" i="5"/>
  <c r="V428" i="5"/>
  <c r="E428" i="5"/>
  <c r="X428" i="5" s="1"/>
  <c r="V429" i="5"/>
  <c r="E429" i="5"/>
  <c r="X429" i="5" s="1"/>
  <c r="V430" i="5"/>
  <c r="E430" i="5"/>
  <c r="X430" i="5" s="1"/>
  <c r="V431" i="5"/>
  <c r="E431" i="5"/>
  <c r="V432" i="5"/>
  <c r="E432" i="5"/>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V449" i="5"/>
  <c r="E449" i="5"/>
  <c r="X449" i="5" s="1"/>
  <c r="V450" i="5"/>
  <c r="E450" i="5"/>
  <c r="X450" i="5" s="1"/>
  <c r="V451" i="5"/>
  <c r="E451" i="5"/>
  <c r="V452" i="5"/>
  <c r="E452" i="5"/>
  <c r="X452" i="5" s="1"/>
  <c r="V453" i="5"/>
  <c r="E453" i="5"/>
  <c r="X453" i="5" s="1"/>
  <c r="V454" i="5"/>
  <c r="E454" i="5"/>
  <c r="X454" i="5" s="1"/>
  <c r="V455" i="5"/>
  <c r="E455" i="5"/>
  <c r="X455" i="5" s="1"/>
  <c r="V456" i="5"/>
  <c r="E456" i="5"/>
  <c r="V457" i="5"/>
  <c r="E457" i="5"/>
  <c r="X457" i="5" s="1"/>
  <c r="V458" i="5"/>
  <c r="E458" i="5"/>
  <c r="X458" i="5" s="1"/>
  <c r="V459" i="5"/>
  <c r="E459" i="5"/>
  <c r="X459" i="5" s="1"/>
  <c r="V460" i="5"/>
  <c r="E460" i="5"/>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V473" i="5"/>
  <c r="E473" i="5"/>
  <c r="X473" i="5" s="1"/>
  <c r="V474" i="5"/>
  <c r="E474" i="5"/>
  <c r="X474" i="5" s="1"/>
  <c r="V475" i="5"/>
  <c r="E475" i="5"/>
  <c r="V476" i="5"/>
  <c r="E476" i="5"/>
  <c r="X476" i="5" s="1"/>
  <c r="V477" i="5"/>
  <c r="E477" i="5"/>
  <c r="X477" i="5" s="1"/>
  <c r="V478" i="5"/>
  <c r="E478" i="5"/>
  <c r="X478" i="5" s="1"/>
  <c r="V479" i="5"/>
  <c r="E479" i="5"/>
  <c r="X479" i="5" s="1"/>
  <c r="V480" i="5"/>
  <c r="E480" i="5"/>
  <c r="V481" i="5"/>
  <c r="E481" i="5"/>
  <c r="X481" i="5" s="1"/>
  <c r="V482" i="5"/>
  <c r="E482" i="5"/>
  <c r="X482" i="5" s="1"/>
  <c r="V483" i="5"/>
  <c r="E483" i="5"/>
  <c r="V484" i="5"/>
  <c r="E484" i="5"/>
  <c r="V485" i="5"/>
  <c r="E485" i="5"/>
  <c r="X485" i="5" s="1"/>
  <c r="V486" i="5"/>
  <c r="E486" i="5"/>
  <c r="X486" i="5" s="1"/>
  <c r="V487" i="5"/>
  <c r="E487" i="5"/>
  <c r="V488" i="5"/>
  <c r="E488" i="5"/>
  <c r="V489" i="5"/>
  <c r="E489" i="5"/>
  <c r="X489" i="5" s="1"/>
  <c r="V490" i="5"/>
  <c r="E490" i="5"/>
  <c r="X490" i="5" s="1"/>
  <c r="V491" i="5"/>
  <c r="E491" i="5"/>
  <c r="X491" i="5" s="1"/>
  <c r="V492" i="5"/>
  <c r="E492" i="5"/>
  <c r="V493" i="5"/>
  <c r="E493" i="5"/>
  <c r="X493" i="5" s="1"/>
  <c r="V494" i="5"/>
  <c r="E494" i="5"/>
  <c r="X494" i="5" s="1"/>
  <c r="V495" i="5"/>
  <c r="E495" i="5"/>
  <c r="X495" i="5" s="1"/>
  <c r="V496" i="5"/>
  <c r="E496" i="5"/>
  <c r="V497" i="5"/>
  <c r="E497" i="5"/>
  <c r="X497" i="5" s="1"/>
  <c r="V498" i="5"/>
  <c r="E498" i="5"/>
  <c r="X498" i="5" s="1"/>
  <c r="V499" i="5"/>
  <c r="E499" i="5"/>
  <c r="X499" i="5" s="1"/>
  <c r="V500" i="5"/>
  <c r="E500" i="5"/>
  <c r="V501" i="5"/>
  <c r="E501" i="5"/>
  <c r="X501" i="5" s="1"/>
  <c r="V502" i="5"/>
  <c r="E502" i="5"/>
  <c r="X502" i="5" s="1"/>
  <c r="V503" i="5"/>
  <c r="E503" i="5"/>
  <c r="V504" i="5"/>
  <c r="E504" i="5"/>
  <c r="V505" i="5"/>
  <c r="E505" i="5"/>
  <c r="X505" i="5" s="1"/>
  <c r="V506" i="5"/>
  <c r="E506" i="5"/>
  <c r="X506" i="5" s="1"/>
  <c r="V507" i="5"/>
  <c r="E507" i="5"/>
  <c r="X507" i="5" s="1"/>
  <c r="V508" i="5"/>
  <c r="E508" i="5"/>
  <c r="V509" i="5"/>
  <c r="E509" i="5"/>
  <c r="X509" i="5" s="1"/>
  <c r="V510" i="5"/>
  <c r="E510" i="5"/>
  <c r="X510" i="5" s="1"/>
  <c r="V511" i="5"/>
  <c r="E511" i="5"/>
  <c r="V512" i="5"/>
  <c r="E512" i="5"/>
  <c r="X512" i="5" s="1"/>
  <c r="V513" i="5"/>
  <c r="E513" i="5"/>
  <c r="X513" i="5" s="1"/>
  <c r="V514" i="5"/>
  <c r="E514" i="5"/>
  <c r="X514" i="5" s="1"/>
  <c r="V515" i="5"/>
  <c r="E515" i="5"/>
  <c r="V516" i="5"/>
  <c r="E516" i="5"/>
  <c r="X516" i="5" s="1"/>
  <c r="V517" i="5"/>
  <c r="E517" i="5"/>
  <c r="X517" i="5" s="1"/>
  <c r="V518" i="5"/>
  <c r="E518" i="5"/>
  <c r="X518" i="5" s="1"/>
  <c r="V519" i="5"/>
  <c r="E519" i="5"/>
  <c r="X519" i="5" s="1"/>
  <c r="V520" i="5"/>
  <c r="E520" i="5"/>
  <c r="V521" i="5"/>
  <c r="E521" i="5"/>
  <c r="X521" i="5" s="1"/>
  <c r="V522" i="5"/>
  <c r="E522" i="5"/>
  <c r="X522" i="5" s="1"/>
  <c r="V523" i="5"/>
  <c r="E523" i="5"/>
  <c r="X523" i="5" s="1"/>
  <c r="V524" i="5"/>
  <c r="E524" i="5"/>
  <c r="V525" i="5"/>
  <c r="E525" i="5"/>
  <c r="X525" i="5" s="1"/>
  <c r="V526" i="5"/>
  <c r="E526" i="5"/>
  <c r="X526" i="5" s="1"/>
  <c r="V527" i="5"/>
  <c r="E527" i="5"/>
  <c r="V528" i="5"/>
  <c r="E528" i="5"/>
  <c r="V529" i="5"/>
  <c r="E529" i="5"/>
  <c r="X529" i="5" s="1"/>
  <c r="V530" i="5"/>
  <c r="E530" i="5"/>
  <c r="X530" i="5" s="1"/>
  <c r="V531" i="5"/>
  <c r="E531" i="5"/>
  <c r="X531" i="5" s="1"/>
  <c r="V532" i="5"/>
  <c r="E532" i="5"/>
  <c r="X532" i="5" s="1"/>
  <c r="V533" i="5"/>
  <c r="E533" i="5"/>
  <c r="X533" i="5" s="1"/>
  <c r="V534" i="5"/>
  <c r="E534" i="5"/>
  <c r="X534" i="5" s="1"/>
  <c r="V535" i="5"/>
  <c r="E535" i="5"/>
  <c r="V536" i="5"/>
  <c r="E536" i="5"/>
  <c r="X536" i="5" s="1"/>
  <c r="V537" i="5"/>
  <c r="E537" i="5"/>
  <c r="X537" i="5" s="1"/>
  <c r="V538" i="5"/>
  <c r="E538" i="5"/>
  <c r="X538" i="5" s="1"/>
  <c r="V539" i="5"/>
  <c r="E539" i="5"/>
  <c r="X539" i="5" s="1"/>
  <c r="V540" i="5"/>
  <c r="E540" i="5"/>
  <c r="V541" i="5"/>
  <c r="E541" i="5"/>
  <c r="X541" i="5" s="1"/>
  <c r="V542" i="5"/>
  <c r="E542" i="5"/>
  <c r="X542" i="5" s="1"/>
  <c r="V543" i="5"/>
  <c r="E543" i="5"/>
  <c r="X543" i="5" s="1"/>
  <c r="V544" i="5"/>
  <c r="E544" i="5"/>
  <c r="V545" i="5"/>
  <c r="E545" i="5"/>
  <c r="X545" i="5" s="1"/>
  <c r="V546" i="5"/>
  <c r="E546" i="5"/>
  <c r="X546" i="5" s="1"/>
  <c r="V547" i="5"/>
  <c r="E547" i="5"/>
  <c r="V548" i="5"/>
  <c r="E548" i="5"/>
  <c r="X548" i="5" s="1"/>
  <c r="V549" i="5"/>
  <c r="E549" i="5"/>
  <c r="X549" i="5" s="1"/>
  <c r="V550" i="5"/>
  <c r="E550" i="5"/>
  <c r="X550" i="5" s="1"/>
  <c r="V551" i="5"/>
  <c r="E551" i="5"/>
  <c r="X551" i="5" s="1"/>
  <c r="V552" i="5"/>
  <c r="E552" i="5"/>
  <c r="X552" i="5" s="1"/>
  <c r="V553" i="5"/>
  <c r="E553" i="5"/>
  <c r="X553" i="5" s="1"/>
  <c r="V554" i="5"/>
  <c r="E554" i="5"/>
  <c r="X554" i="5" s="1"/>
  <c r="V555" i="5"/>
  <c r="E555" i="5"/>
  <c r="V556" i="5"/>
  <c r="E556" i="5"/>
  <c r="V557" i="5"/>
  <c r="E557" i="5"/>
  <c r="X557" i="5" s="1"/>
  <c r="V558" i="5"/>
  <c r="E558" i="5"/>
  <c r="X558" i="5" s="1"/>
  <c r="V559" i="5"/>
  <c r="E559" i="5"/>
  <c r="V560" i="5"/>
  <c r="E560" i="5"/>
  <c r="X560" i="5" s="1"/>
  <c r="V561" i="5"/>
  <c r="E561" i="5"/>
  <c r="X561" i="5" s="1"/>
  <c r="V562" i="5"/>
  <c r="E562" i="5"/>
  <c r="X562" i="5" s="1"/>
  <c r="V563" i="5"/>
  <c r="E563" i="5"/>
  <c r="X563" i="5" s="1"/>
  <c r="V564" i="5"/>
  <c r="E564" i="5"/>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V577" i="5"/>
  <c r="E577" i="5"/>
  <c r="X577" i="5" s="1"/>
  <c r="V578" i="5"/>
  <c r="E578" i="5"/>
  <c r="X578" i="5" s="1"/>
  <c r="V579" i="5"/>
  <c r="E579" i="5"/>
  <c r="V580" i="5"/>
  <c r="E580" i="5"/>
  <c r="V581" i="5"/>
  <c r="E581" i="5"/>
  <c r="X581" i="5" s="1"/>
  <c r="V582" i="5"/>
  <c r="E582" i="5"/>
  <c r="X582" i="5" s="1"/>
  <c r="V583" i="5"/>
  <c r="E583" i="5"/>
  <c r="V584" i="5"/>
  <c r="E584" i="5"/>
  <c r="X584" i="5" s="1"/>
  <c r="V585" i="5"/>
  <c r="E585" i="5"/>
  <c r="X585" i="5" s="1"/>
  <c r="V586" i="5"/>
  <c r="E586" i="5"/>
  <c r="X586" i="5" s="1"/>
  <c r="V587" i="5"/>
  <c r="E587" i="5"/>
  <c r="V588" i="5"/>
  <c r="E588" i="5"/>
  <c r="V589" i="5"/>
  <c r="E589" i="5"/>
  <c r="X589" i="5" s="1"/>
  <c r="V590" i="5"/>
  <c r="E590" i="5"/>
  <c r="X590" i="5" s="1"/>
  <c r="V591" i="5"/>
  <c r="E591" i="5"/>
  <c r="V592" i="5"/>
  <c r="E592" i="5"/>
  <c r="V593" i="5"/>
  <c r="E593" i="5"/>
  <c r="X593" i="5" s="1"/>
  <c r="V594" i="5"/>
  <c r="E594" i="5"/>
  <c r="X594" i="5" s="1"/>
  <c r="V595" i="5"/>
  <c r="E595" i="5"/>
  <c r="V596" i="5"/>
  <c r="E596" i="5"/>
  <c r="V597" i="5"/>
  <c r="E597" i="5"/>
  <c r="X597" i="5" s="1"/>
  <c r="V598" i="5"/>
  <c r="E598" i="5"/>
  <c r="X598" i="5" s="1"/>
  <c r="V599" i="5"/>
  <c r="E599" i="5"/>
  <c r="V600" i="5"/>
  <c r="E600" i="5"/>
  <c r="V601" i="5"/>
  <c r="E601" i="5"/>
  <c r="X601" i="5" s="1"/>
  <c r="V602" i="5"/>
  <c r="E602" i="5"/>
  <c r="X602" i="5" s="1"/>
  <c r="V603" i="5"/>
  <c r="E603" i="5"/>
  <c r="V604" i="5"/>
  <c r="E604" i="5"/>
  <c r="X604" i="5" s="1"/>
  <c r="V605" i="5"/>
  <c r="E605" i="5"/>
  <c r="X605" i="5" s="1"/>
  <c r="V606" i="5"/>
  <c r="E606" i="5"/>
  <c r="X606" i="5" s="1"/>
  <c r="V607" i="5"/>
  <c r="E607" i="5"/>
  <c r="V608" i="5"/>
  <c r="E608" i="5"/>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V629" i="5"/>
  <c r="E629" i="5"/>
  <c r="X629" i="5" s="1"/>
  <c r="V630" i="5"/>
  <c r="E630" i="5"/>
  <c r="X630" i="5" s="1"/>
  <c r="V631" i="5"/>
  <c r="E631" i="5"/>
  <c r="V632" i="5"/>
  <c r="E632" i="5"/>
  <c r="V633" i="5"/>
  <c r="E633" i="5"/>
  <c r="X633" i="5" s="1"/>
  <c r="V634" i="5"/>
  <c r="E634" i="5"/>
  <c r="X634" i="5" s="1"/>
  <c r="V635" i="5"/>
  <c r="E635" i="5"/>
  <c r="V636" i="5"/>
  <c r="E636" i="5"/>
  <c r="X636" i="5" s="1"/>
  <c r="V637" i="5"/>
  <c r="E637" i="5"/>
  <c r="X637" i="5" s="1"/>
  <c r="V638" i="5"/>
  <c r="E638" i="5"/>
  <c r="X638" i="5" s="1"/>
  <c r="V639" i="5"/>
  <c r="E639" i="5"/>
  <c r="V640" i="5"/>
  <c r="E640" i="5"/>
  <c r="V641" i="5"/>
  <c r="E641" i="5"/>
  <c r="X641" i="5" s="1"/>
  <c r="V642" i="5"/>
  <c r="E642" i="5"/>
  <c r="X642" i="5" s="1"/>
  <c r="V643" i="5"/>
  <c r="E643" i="5"/>
  <c r="V644" i="5"/>
  <c r="E644" i="5"/>
  <c r="V645" i="5"/>
  <c r="E645" i="5"/>
  <c r="X645" i="5" s="1"/>
  <c r="V646" i="5"/>
  <c r="E646" i="5"/>
  <c r="X646" i="5" s="1"/>
  <c r="V647" i="5"/>
  <c r="E647" i="5"/>
  <c r="V648" i="5"/>
  <c r="E648" i="5"/>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V661" i="5"/>
  <c r="E661" i="5"/>
  <c r="X661" i="5" s="1"/>
  <c r="V662" i="5"/>
  <c r="E662" i="5"/>
  <c r="X662" i="5" s="1"/>
  <c r="V663" i="5"/>
  <c r="E663" i="5"/>
  <c r="V664" i="5"/>
  <c r="E664" i="5"/>
  <c r="V665" i="5"/>
  <c r="E665" i="5"/>
  <c r="X665" i="5" s="1"/>
  <c r="V666" i="5"/>
  <c r="E666" i="5"/>
  <c r="X666" i="5" s="1"/>
  <c r="V667" i="5"/>
  <c r="E667" i="5"/>
  <c r="V668" i="5"/>
  <c r="E668" i="5"/>
  <c r="X668" i="5" s="1"/>
  <c r="V669" i="5"/>
  <c r="E669" i="5"/>
  <c r="X669" i="5" s="1"/>
  <c r="V670" i="5"/>
  <c r="E670" i="5"/>
  <c r="X670" i="5" s="1"/>
  <c r="V671" i="5"/>
  <c r="E671" i="5"/>
  <c r="V672" i="5"/>
  <c r="E672" i="5"/>
  <c r="V673" i="5"/>
  <c r="E673" i="5"/>
  <c r="X673" i="5" s="1"/>
  <c r="V674" i="5"/>
  <c r="E674" i="5"/>
  <c r="X674" i="5" s="1"/>
  <c r="V675" i="5"/>
  <c r="E675" i="5"/>
  <c r="V676" i="5"/>
  <c r="E676" i="5"/>
  <c r="X676" i="5" s="1"/>
  <c r="V677" i="5"/>
  <c r="E677" i="5"/>
  <c r="X677" i="5" s="1"/>
  <c r="V678" i="5"/>
  <c r="E678" i="5"/>
  <c r="X678" i="5" s="1"/>
  <c r="V679" i="5"/>
  <c r="E679" i="5"/>
  <c r="V680" i="5"/>
  <c r="E680" i="5"/>
  <c r="V681" i="5"/>
  <c r="E681" i="5"/>
  <c r="X681" i="5" s="1"/>
  <c r="V682" i="5"/>
  <c r="E682" i="5"/>
  <c r="X682" i="5" s="1"/>
  <c r="V683" i="5"/>
  <c r="E683" i="5"/>
  <c r="V684" i="5"/>
  <c r="E684" i="5"/>
  <c r="V685" i="5"/>
  <c r="E685" i="5"/>
  <c r="X685" i="5" s="1"/>
  <c r="V686" i="5"/>
  <c r="E686" i="5"/>
  <c r="X686" i="5" s="1"/>
  <c r="V687" i="5"/>
  <c r="E687" i="5"/>
  <c r="V688" i="5"/>
  <c r="E688" i="5"/>
  <c r="X688" i="5" s="1"/>
  <c r="V689" i="5"/>
  <c r="E689" i="5"/>
  <c r="X689" i="5" s="1"/>
  <c r="V690" i="5"/>
  <c r="E690" i="5"/>
  <c r="X690" i="5" s="1"/>
  <c r="V691" i="5"/>
  <c r="E691" i="5"/>
  <c r="V692" i="5"/>
  <c r="E692" i="5"/>
  <c r="X692" i="5" s="1"/>
  <c r="V693" i="5"/>
  <c r="E693" i="5"/>
  <c r="X693" i="5" s="1"/>
  <c r="V694" i="5"/>
  <c r="E694" i="5"/>
  <c r="X694" i="5" s="1"/>
  <c r="V695" i="5"/>
  <c r="E695" i="5"/>
  <c r="V696" i="5"/>
  <c r="E696" i="5"/>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V712" i="5"/>
  <c r="E712" i="5"/>
  <c r="V713" i="5"/>
  <c r="E713" i="5"/>
  <c r="X713" i="5" s="1"/>
  <c r="V714" i="5"/>
  <c r="E714" i="5"/>
  <c r="X714" i="5" s="1"/>
  <c r="V715" i="5"/>
  <c r="E715" i="5"/>
  <c r="V716" i="5"/>
  <c r="E716" i="5"/>
  <c r="V717" i="5"/>
  <c r="E717" i="5"/>
  <c r="X717" i="5" s="1"/>
  <c r="V718" i="5"/>
  <c r="E718" i="5"/>
  <c r="X718" i="5" s="1"/>
  <c r="V719" i="5"/>
  <c r="E719" i="5"/>
  <c r="X719" i="5" s="1"/>
  <c r="V720" i="5"/>
  <c r="E720" i="5"/>
  <c r="X720" i="5" s="1"/>
  <c r="V721" i="5"/>
  <c r="E721" i="5"/>
  <c r="X721" i="5" s="1"/>
  <c r="V722" i="5"/>
  <c r="E722" i="5"/>
  <c r="X722" i="5" s="1"/>
  <c r="V723" i="5"/>
  <c r="E723" i="5"/>
  <c r="X723" i="5" s="1"/>
  <c r="V724" i="5"/>
  <c r="E724" i="5"/>
  <c r="V725" i="5"/>
  <c r="E725" i="5"/>
  <c r="X725" i="5" s="1"/>
  <c r="V726" i="5"/>
  <c r="E726" i="5"/>
  <c r="X726" i="5" s="1"/>
  <c r="V727" i="5"/>
  <c r="E727" i="5"/>
  <c r="V728" i="5"/>
  <c r="E728" i="5"/>
  <c r="X728" i="5" s="1"/>
  <c r="V729" i="5"/>
  <c r="E729" i="5"/>
  <c r="X729" i="5" s="1"/>
  <c r="V730" i="5"/>
  <c r="E730" i="5"/>
  <c r="X730" i="5" s="1"/>
  <c r="V731" i="5"/>
  <c r="E731" i="5"/>
  <c r="V732" i="5"/>
  <c r="E732" i="5"/>
  <c r="V733" i="5"/>
  <c r="E733" i="5"/>
  <c r="X733" i="5" s="1"/>
  <c r="V734" i="5"/>
  <c r="E734" i="5"/>
  <c r="X734" i="5" s="1"/>
  <c r="V735" i="5"/>
  <c r="E735" i="5"/>
  <c r="V736" i="5"/>
  <c r="E736" i="5"/>
  <c r="X736" i="5" s="1"/>
  <c r="V737" i="5"/>
  <c r="E737" i="5"/>
  <c r="X737" i="5" s="1"/>
  <c r="V738" i="5"/>
  <c r="E738" i="5"/>
  <c r="X738" i="5" s="1"/>
  <c r="V739" i="5"/>
  <c r="E739" i="5"/>
  <c r="X739" i="5" s="1"/>
  <c r="V740" i="5"/>
  <c r="E740" i="5"/>
  <c r="V741" i="5"/>
  <c r="E741" i="5"/>
  <c r="X741" i="5" s="1"/>
  <c r="V742" i="5"/>
  <c r="E742" i="5"/>
  <c r="X742" i="5" s="1"/>
  <c r="V743" i="5"/>
  <c r="E743" i="5"/>
  <c r="V744" i="5"/>
  <c r="E744" i="5"/>
  <c r="X744" i="5" s="1"/>
  <c r="V745" i="5"/>
  <c r="E745" i="5"/>
  <c r="X745" i="5" s="1"/>
  <c r="V746" i="5"/>
  <c r="E746" i="5"/>
  <c r="X746" i="5" s="1"/>
  <c r="V747" i="5"/>
  <c r="E747" i="5"/>
  <c r="V748" i="5"/>
  <c r="E748" i="5"/>
  <c r="X748" i="5" s="1"/>
  <c r="V749" i="5"/>
  <c r="E749" i="5"/>
  <c r="X749" i="5" s="1"/>
  <c r="V750" i="5"/>
  <c r="E750" i="5"/>
  <c r="X750" i="5" s="1"/>
  <c r="V751" i="5"/>
  <c r="E751" i="5"/>
  <c r="X751" i="5" s="1"/>
  <c r="V752" i="5"/>
  <c r="E752" i="5"/>
  <c r="V753" i="5"/>
  <c r="E753" i="5"/>
  <c r="X753" i="5" s="1"/>
  <c r="V754" i="5"/>
  <c r="E754" i="5"/>
  <c r="X754" i="5" s="1"/>
  <c r="V755" i="5"/>
  <c r="E755" i="5"/>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V793" i="5"/>
  <c r="E793" i="5"/>
  <c r="X793" i="5" s="1"/>
  <c r="V794" i="5"/>
  <c r="E794" i="5"/>
  <c r="X794" i="5" s="1"/>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X812" i="5" s="1"/>
  <c r="V813" i="5"/>
  <c r="E813" i="5"/>
  <c r="X813" i="5" s="1"/>
  <c r="V814" i="5"/>
  <c r="E814" i="5"/>
  <c r="X814" i="5" s="1"/>
  <c r="V815" i="5"/>
  <c r="E815" i="5"/>
  <c r="V816" i="5"/>
  <c r="E816" i="5"/>
  <c r="X816" i="5" s="1"/>
  <c r="V817" i="5"/>
  <c r="E817" i="5"/>
  <c r="X817" i="5" s="1"/>
  <c r="V818" i="5"/>
  <c r="E818" i="5"/>
  <c r="X818" i="5" s="1"/>
  <c r="V819" i="5"/>
  <c r="E819" i="5"/>
  <c r="V820" i="5"/>
  <c r="E820" i="5"/>
  <c r="V821" i="5"/>
  <c r="E821" i="5"/>
  <c r="X821" i="5" s="1"/>
  <c r="V822" i="5"/>
  <c r="E822" i="5"/>
  <c r="X822" i="5" s="1"/>
  <c r="V823" i="5"/>
  <c r="E823" i="5"/>
  <c r="V824" i="5"/>
  <c r="E824" i="5"/>
  <c r="V825" i="5"/>
  <c r="E825" i="5"/>
  <c r="X825" i="5" s="1"/>
  <c r="V826" i="5"/>
  <c r="E826" i="5"/>
  <c r="X826" i="5" s="1"/>
  <c r="V827" i="5"/>
  <c r="E827" i="5"/>
  <c r="X827" i="5" s="1"/>
  <c r="V828" i="5"/>
  <c r="E828" i="5"/>
  <c r="X828" i="5" s="1"/>
  <c r="V829" i="5"/>
  <c r="E829" i="5"/>
  <c r="X829" i="5" s="1"/>
  <c r="V830" i="5"/>
  <c r="E830" i="5"/>
  <c r="X830" i="5" s="1"/>
  <c r="V831" i="5"/>
  <c r="E831" i="5"/>
  <c r="V832" i="5"/>
  <c r="E832" i="5"/>
  <c r="V833" i="5"/>
  <c r="E833" i="5"/>
  <c r="X833" i="5" s="1"/>
  <c r="V834" i="5"/>
  <c r="E834" i="5"/>
  <c r="X834" i="5" s="1"/>
  <c r="V835" i="5"/>
  <c r="E835" i="5"/>
  <c r="V836" i="5"/>
  <c r="E836" i="5"/>
  <c r="X836" i="5" s="1"/>
  <c r="V837" i="5"/>
  <c r="E837" i="5"/>
  <c r="X837" i="5" s="1"/>
  <c r="V838" i="5"/>
  <c r="E838" i="5"/>
  <c r="X838" i="5" s="1"/>
  <c r="V839" i="5"/>
  <c r="E839" i="5"/>
  <c r="V840" i="5"/>
  <c r="E840" i="5"/>
  <c r="V841" i="5"/>
  <c r="E841" i="5"/>
  <c r="X841" i="5" s="1"/>
  <c r="V842" i="5"/>
  <c r="E842" i="5"/>
  <c r="X842" i="5" s="1"/>
  <c r="V843" i="5"/>
  <c r="E843" i="5"/>
  <c r="V844" i="5"/>
  <c r="E844" i="5"/>
  <c r="V845" i="5"/>
  <c r="E845" i="5"/>
  <c r="X845" i="5" s="1"/>
  <c r="V846" i="5"/>
  <c r="E846" i="5"/>
  <c r="X846" i="5" s="1"/>
  <c r="V847" i="5"/>
  <c r="E847" i="5"/>
  <c r="V848" i="5"/>
  <c r="E848" i="5"/>
  <c r="X848" i="5" s="1"/>
  <c r="V849" i="5"/>
  <c r="E849" i="5"/>
  <c r="X849" i="5" s="1"/>
  <c r="V850" i="5"/>
  <c r="E850" i="5"/>
  <c r="X850" i="5" s="1"/>
  <c r="V851" i="5"/>
  <c r="E851" i="5"/>
  <c r="X851" i="5" s="1"/>
  <c r="V852" i="5"/>
  <c r="E852" i="5"/>
  <c r="V853" i="5"/>
  <c r="E853" i="5"/>
  <c r="X853" i="5" s="1"/>
  <c r="V854" i="5"/>
  <c r="E854" i="5"/>
  <c r="X854" i="5" s="1"/>
  <c r="V855" i="5"/>
  <c r="E855" i="5"/>
  <c r="V856" i="5"/>
  <c r="E856" i="5"/>
  <c r="V857" i="5"/>
  <c r="E857" i="5"/>
  <c r="X857" i="5" s="1"/>
  <c r="V858" i="5"/>
  <c r="E858" i="5"/>
  <c r="X858" i="5" s="1"/>
  <c r="V859" i="5"/>
  <c r="E859" i="5"/>
  <c r="V860" i="5"/>
  <c r="E860" i="5"/>
  <c r="X860" i="5" s="1"/>
  <c r="V861" i="5"/>
  <c r="E861" i="5"/>
  <c r="X861" i="5" s="1"/>
  <c r="V862" i="5"/>
  <c r="E862" i="5"/>
  <c r="X862" i="5" s="1"/>
  <c r="V863" i="5"/>
  <c r="E863" i="5"/>
  <c r="V864" i="5"/>
  <c r="E864" i="5"/>
  <c r="V865" i="5"/>
  <c r="E865" i="5"/>
  <c r="X865" i="5" s="1"/>
  <c r="V866" i="5"/>
  <c r="E866" i="5"/>
  <c r="X866" i="5" s="1"/>
  <c r="V867" i="5"/>
  <c r="E867" i="5"/>
  <c r="V868" i="5"/>
  <c r="E868" i="5"/>
  <c r="V869" i="5"/>
  <c r="E869" i="5"/>
  <c r="X869" i="5" s="1"/>
  <c r="V870" i="5"/>
  <c r="E870" i="5"/>
  <c r="X870" i="5" s="1"/>
  <c r="V871" i="5"/>
  <c r="E871" i="5"/>
  <c r="V872" i="5"/>
  <c r="E872" i="5"/>
  <c r="V873" i="5"/>
  <c r="E873" i="5"/>
  <c r="X873" i="5" s="1"/>
  <c r="V874" i="5"/>
  <c r="E874" i="5"/>
  <c r="X874" i="5" s="1"/>
  <c r="V875" i="5"/>
  <c r="E875" i="5"/>
  <c r="X875" i="5" s="1"/>
  <c r="V876" i="5"/>
  <c r="E876" i="5"/>
  <c r="X876" i="5" s="1"/>
  <c r="V877" i="5"/>
  <c r="E877" i="5"/>
  <c r="X877" i="5" s="1"/>
  <c r="V878" i="5"/>
  <c r="E878" i="5"/>
  <c r="X878" i="5" s="1"/>
  <c r="V879" i="5"/>
  <c r="E879" i="5"/>
  <c r="V880" i="5"/>
  <c r="E880" i="5"/>
  <c r="V881" i="5"/>
  <c r="E881" i="5"/>
  <c r="X881" i="5" s="1"/>
  <c r="V882" i="5"/>
  <c r="E882" i="5"/>
  <c r="X882" i="5" s="1"/>
  <c r="V883" i="5"/>
  <c r="E883" i="5"/>
  <c r="X883" i="5" s="1"/>
  <c r="V884" i="5"/>
  <c r="E884" i="5"/>
  <c r="V885" i="5"/>
  <c r="E885" i="5"/>
  <c r="X885" i="5" s="1"/>
  <c r="V886" i="5"/>
  <c r="E886" i="5"/>
  <c r="X886" i="5" s="1"/>
  <c r="V887" i="5"/>
  <c r="E887" i="5"/>
  <c r="V888" i="5"/>
  <c r="E888" i="5"/>
  <c r="X888" i="5" s="1"/>
  <c r="V889" i="5"/>
  <c r="E889" i="5"/>
  <c r="X889" i="5" s="1"/>
  <c r="V890" i="5"/>
  <c r="E890" i="5"/>
  <c r="X890" i="5" s="1"/>
  <c r="V891" i="5"/>
  <c r="E891" i="5"/>
  <c r="V892" i="5"/>
  <c r="E892" i="5"/>
  <c r="V893" i="5"/>
  <c r="E893" i="5"/>
  <c r="X893" i="5" s="1"/>
  <c r="V894" i="5"/>
  <c r="E894" i="5"/>
  <c r="X894" i="5" s="1"/>
  <c r="V895" i="5"/>
  <c r="E895" i="5"/>
  <c r="V896" i="5"/>
  <c r="E896" i="5"/>
  <c r="X896" i="5" s="1"/>
  <c r="V897" i="5"/>
  <c r="E897" i="5"/>
  <c r="X897" i="5" s="1"/>
  <c r="V898" i="5"/>
  <c r="E898" i="5"/>
  <c r="X898" i="5" s="1"/>
  <c r="V899" i="5"/>
  <c r="E899" i="5"/>
  <c r="V900" i="5"/>
  <c r="E900" i="5"/>
  <c r="V901" i="5"/>
  <c r="E901" i="5"/>
  <c r="X901" i="5" s="1"/>
  <c r="V902" i="5"/>
  <c r="E902" i="5"/>
  <c r="X902" i="5" s="1"/>
  <c r="V903" i="5"/>
  <c r="E903" i="5"/>
  <c r="V904" i="5"/>
  <c r="E904" i="5"/>
  <c r="V905" i="5"/>
  <c r="E905" i="5"/>
  <c r="X905" i="5" s="1"/>
  <c r="V906" i="5"/>
  <c r="E906" i="5"/>
  <c r="X906" i="5" s="1"/>
  <c r="V907" i="5"/>
  <c r="E907" i="5"/>
  <c r="V908" i="5"/>
  <c r="E908" i="5"/>
  <c r="V909" i="5"/>
  <c r="E909" i="5"/>
  <c r="X909" i="5" s="1"/>
  <c r="V910" i="5"/>
  <c r="E910" i="5"/>
  <c r="X910" i="5" s="1"/>
  <c r="V911" i="5"/>
  <c r="E911" i="5"/>
  <c r="V912" i="5"/>
  <c r="E912" i="5"/>
  <c r="V913" i="5"/>
  <c r="E913" i="5"/>
  <c r="X913" i="5" s="1"/>
  <c r="V914" i="5"/>
  <c r="E914" i="5"/>
  <c r="X914" i="5" s="1"/>
  <c r="V915" i="5"/>
  <c r="E915" i="5"/>
  <c r="V916" i="5"/>
  <c r="E916" i="5"/>
  <c r="V917" i="5"/>
  <c r="E917" i="5"/>
  <c r="X917" i="5" s="1"/>
  <c r="V918" i="5"/>
  <c r="E918" i="5"/>
  <c r="X918" i="5" s="1"/>
  <c r="V919" i="5"/>
  <c r="E919" i="5"/>
  <c r="X919" i="5" s="1"/>
  <c r="V920" i="5"/>
  <c r="E920" i="5"/>
  <c r="X920" i="5" s="1"/>
  <c r="V921" i="5"/>
  <c r="E921" i="5"/>
  <c r="X921" i="5" s="1"/>
  <c r="V922" i="5"/>
  <c r="E922" i="5"/>
  <c r="X922" i="5" s="1"/>
  <c r="V923" i="5"/>
  <c r="E923" i="5"/>
  <c r="V924" i="5"/>
  <c r="E924" i="5"/>
  <c r="V925" i="5"/>
  <c r="E925" i="5"/>
  <c r="X925" i="5" s="1"/>
  <c r="V926" i="5"/>
  <c r="E926" i="5"/>
  <c r="X926" i="5" s="1"/>
  <c r="V927" i="5"/>
  <c r="E927" i="5"/>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V937" i="5"/>
  <c r="E937" i="5"/>
  <c r="X937" i="5" s="1"/>
  <c r="V938" i="5"/>
  <c r="E938" i="5"/>
  <c r="X938" i="5" s="1"/>
  <c r="V939" i="5"/>
  <c r="E939" i="5"/>
  <c r="V940" i="5"/>
  <c r="E940" i="5"/>
  <c r="X940" i="5" s="1"/>
  <c r="V941" i="5"/>
  <c r="E941" i="5"/>
  <c r="X941" i="5" s="1"/>
  <c r="V942" i="5"/>
  <c r="E942" i="5"/>
  <c r="X942" i="5" s="1"/>
  <c r="V943" i="5"/>
  <c r="E943" i="5"/>
  <c r="X943" i="5" s="1"/>
  <c r="V944" i="5"/>
  <c r="E944" i="5"/>
  <c r="V945" i="5"/>
  <c r="E945" i="5"/>
  <c r="X945" i="5" s="1"/>
  <c r="V946" i="5"/>
  <c r="E946" i="5"/>
  <c r="X946" i="5" s="1"/>
  <c r="V947" i="5"/>
  <c r="E947" i="5"/>
  <c r="V948" i="5"/>
  <c r="E948" i="5"/>
  <c r="V949" i="5"/>
  <c r="E949" i="5"/>
  <c r="X949" i="5" s="1"/>
  <c r="V950" i="5"/>
  <c r="E950" i="5"/>
  <c r="X950" i="5" s="1"/>
  <c r="V951" i="5"/>
  <c r="E951" i="5"/>
  <c r="V952" i="5"/>
  <c r="E952" i="5"/>
  <c r="V953" i="5"/>
  <c r="E953" i="5"/>
  <c r="X953" i="5" s="1"/>
  <c r="V954" i="5"/>
  <c r="E954" i="5"/>
  <c r="X954" i="5" s="1"/>
  <c r="V955" i="5"/>
  <c r="E955" i="5"/>
  <c r="V956" i="5"/>
  <c r="E956" i="5"/>
  <c r="V957" i="5"/>
  <c r="E957" i="5"/>
  <c r="X957" i="5" s="1"/>
  <c r="V958" i="5"/>
  <c r="E958" i="5"/>
  <c r="X958" i="5" s="1"/>
  <c r="V959" i="5"/>
  <c r="E959" i="5"/>
  <c r="X959" i="5" s="1"/>
  <c r="V960" i="5"/>
  <c r="E960" i="5"/>
  <c r="V961" i="5"/>
  <c r="E961" i="5"/>
  <c r="X961" i="5" s="1"/>
  <c r="V962" i="5"/>
  <c r="E962" i="5"/>
  <c r="X962" i="5" s="1"/>
  <c r="V963" i="5"/>
  <c r="E963" i="5"/>
  <c r="V964" i="5"/>
  <c r="E964" i="5"/>
  <c r="V965" i="5"/>
  <c r="E965" i="5"/>
  <c r="X965" i="5" s="1"/>
  <c r="V966" i="5"/>
  <c r="E966" i="5"/>
  <c r="X966" i="5" s="1"/>
  <c r="V967" i="5"/>
  <c r="E967" i="5"/>
  <c r="V968" i="5"/>
  <c r="E968" i="5"/>
  <c r="V969" i="5"/>
  <c r="E969" i="5"/>
  <c r="X969" i="5" s="1"/>
  <c r="V970" i="5"/>
  <c r="E970" i="5"/>
  <c r="X970" i="5" s="1"/>
  <c r="V971" i="5"/>
  <c r="E971" i="5"/>
  <c r="V972" i="5"/>
  <c r="E972" i="5"/>
  <c r="V973" i="5"/>
  <c r="E973" i="5"/>
  <c r="X973" i="5" s="1"/>
  <c r="V974" i="5"/>
  <c r="E974" i="5"/>
  <c r="X974" i="5" s="1"/>
  <c r="V975" i="5"/>
  <c r="E975" i="5"/>
  <c r="V976" i="5"/>
  <c r="E976" i="5"/>
  <c r="V977" i="5"/>
  <c r="E977" i="5"/>
  <c r="X977" i="5" s="1"/>
  <c r="V978" i="5"/>
  <c r="E978" i="5"/>
  <c r="X978" i="5" s="1"/>
  <c r="V979" i="5"/>
  <c r="E979" i="5"/>
  <c r="V980" i="5"/>
  <c r="E980" i="5"/>
  <c r="V981" i="5"/>
  <c r="E981" i="5"/>
  <c r="X981" i="5" s="1"/>
  <c r="V982" i="5"/>
  <c r="E982" i="5"/>
  <c r="X982" i="5" s="1"/>
  <c r="V983" i="5"/>
  <c r="E983" i="5"/>
  <c r="V984" i="5"/>
  <c r="E984" i="5"/>
  <c r="V985" i="5"/>
  <c r="E985" i="5"/>
  <c r="X985" i="5" s="1"/>
  <c r="V986" i="5"/>
  <c r="E986" i="5"/>
  <c r="X986" i="5" s="1"/>
  <c r="V987" i="5"/>
  <c r="E987" i="5"/>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V1004" i="5"/>
  <c r="E1004" i="5"/>
  <c r="V1005" i="5"/>
  <c r="E1005" i="5"/>
  <c r="X1005" i="5" s="1"/>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X1014" i="5" s="1"/>
  <c r="V1015" i="5"/>
  <c r="E1015" i="5"/>
  <c r="V1016" i="5"/>
  <c r="E1016" i="5"/>
  <c r="V1017" i="5"/>
  <c r="E1017" i="5"/>
  <c r="X1017" i="5" s="1"/>
  <c r="V1018" i="5"/>
  <c r="E1018" i="5"/>
  <c r="X1018" i="5" s="1"/>
  <c r="V1019" i="5"/>
  <c r="E1019" i="5"/>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V1052" i="5"/>
  <c r="E1052" i="5"/>
  <c r="V1053" i="5"/>
  <c r="E1053" i="5"/>
  <c r="X1053" i="5" s="1"/>
  <c r="V1054" i="5"/>
  <c r="E1054" i="5"/>
  <c r="X1054" i="5" s="1"/>
  <c r="V1055" i="5"/>
  <c r="E1055" i="5"/>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V1068" i="5"/>
  <c r="E1068" i="5"/>
  <c r="V1069" i="5"/>
  <c r="E1069" i="5"/>
  <c r="X1069" i="5" s="1"/>
  <c r="V1070" i="5"/>
  <c r="E1070" i="5"/>
  <c r="X1070" i="5" s="1"/>
  <c r="V1071" i="5"/>
  <c r="E1071" i="5"/>
  <c r="V1072" i="5"/>
  <c r="E1072" i="5"/>
  <c r="V1073" i="5"/>
  <c r="E1073" i="5"/>
  <c r="X1073" i="5" s="1"/>
  <c r="V1074" i="5"/>
  <c r="E1074" i="5"/>
  <c r="X1074" i="5" s="1"/>
  <c r="V1075" i="5"/>
  <c r="E1075" i="5"/>
  <c r="X1075" i="5" s="1"/>
  <c r="V1076" i="5"/>
  <c r="E1076" i="5"/>
  <c r="V1077" i="5"/>
  <c r="E1077" i="5"/>
  <c r="X1077" i="5" s="1"/>
  <c r="V1078" i="5"/>
  <c r="E1078" i="5"/>
  <c r="X1078" i="5" s="1"/>
  <c r="V1079" i="5"/>
  <c r="E1079" i="5"/>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V1108" i="5"/>
  <c r="E1108" i="5"/>
  <c r="V1109" i="5"/>
  <c r="E1109" i="5"/>
  <c r="X1109" i="5" s="1"/>
  <c r="V1110" i="5"/>
  <c r="E1110" i="5"/>
  <c r="X1110" i="5" s="1"/>
  <c r="V1111" i="5"/>
  <c r="E1111" i="5"/>
  <c r="X1111" i="5" s="1"/>
  <c r="V1112" i="5"/>
  <c r="E1112" i="5"/>
  <c r="V1113" i="5"/>
  <c r="E1113" i="5"/>
  <c r="X1113" i="5" s="1"/>
  <c r="V1114" i="5"/>
  <c r="E1114" i="5"/>
  <c r="X1114" i="5" s="1"/>
  <c r="V1115" i="5"/>
  <c r="E1115" i="5"/>
  <c r="V1116" i="5"/>
  <c r="E1116" i="5"/>
  <c r="V1117" i="5"/>
  <c r="E1117" i="5"/>
  <c r="X1117" i="5" s="1"/>
  <c r="V1118" i="5"/>
  <c r="E1118" i="5"/>
  <c r="X1118" i="5" s="1"/>
  <c r="V1119" i="5"/>
  <c r="E1119" i="5"/>
  <c r="X1119" i="5" s="1"/>
  <c r="V1120" i="5"/>
  <c r="E1120" i="5"/>
  <c r="V1121" i="5"/>
  <c r="E1121" i="5"/>
  <c r="X1121" i="5" s="1"/>
  <c r="V1122" i="5"/>
  <c r="E1122" i="5"/>
  <c r="X1122" i="5" s="1"/>
  <c r="V1123" i="5"/>
  <c r="E1123" i="5"/>
  <c r="V1124" i="5"/>
  <c r="E1124" i="5"/>
  <c r="V1125" i="5"/>
  <c r="E1125" i="5"/>
  <c r="X1125" i="5" s="1"/>
  <c r="V1126" i="5"/>
  <c r="E1126" i="5"/>
  <c r="X1126" i="5" s="1"/>
  <c r="V1127" i="5"/>
  <c r="E1127" i="5"/>
  <c r="X1127" i="5" s="1"/>
  <c r="V1128" i="5"/>
  <c r="E1128" i="5"/>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V1176" i="5"/>
  <c r="E1176" i="5"/>
  <c r="V1177" i="5"/>
  <c r="E1177" i="5"/>
  <c r="X1177" i="5" s="1"/>
  <c r="V1178" i="5"/>
  <c r="E1178" i="5"/>
  <c r="X1178" i="5" s="1"/>
  <c r="V1179" i="5"/>
  <c r="E1179" i="5"/>
  <c r="V1180" i="5"/>
  <c r="E1180" i="5"/>
  <c r="V1181" i="5"/>
  <c r="E1181" i="5"/>
  <c r="X1181" i="5" s="1"/>
  <c r="V1182" i="5"/>
  <c r="E1182" i="5"/>
  <c r="X1182" i="5" s="1"/>
  <c r="V1183" i="5"/>
  <c r="E1183" i="5"/>
  <c r="V1184" i="5"/>
  <c r="E1184" i="5"/>
  <c r="V1185" i="5"/>
  <c r="E1185" i="5"/>
  <c r="X1185" i="5" s="1"/>
  <c r="V1186" i="5"/>
  <c r="E1186" i="5"/>
  <c r="X1186" i="5" s="1"/>
  <c r="V1187" i="5"/>
  <c r="E1187" i="5"/>
  <c r="X1187" i="5" s="1"/>
  <c r="V1188" i="5"/>
  <c r="E1188" i="5"/>
  <c r="V1189" i="5"/>
  <c r="E1189" i="5"/>
  <c r="X1189" i="5" s="1"/>
  <c r="V1190" i="5"/>
  <c r="E1190" i="5"/>
  <c r="X1190" i="5" s="1"/>
  <c r="V1191" i="5"/>
  <c r="E1191" i="5"/>
  <c r="V1192" i="5"/>
  <c r="E1192" i="5"/>
  <c r="X1192" i="5" s="1"/>
  <c r="V1193" i="5"/>
  <c r="E1193" i="5"/>
  <c r="X1193" i="5" s="1"/>
  <c r="V1194" i="5"/>
  <c r="E1194" i="5"/>
  <c r="X1194" i="5" s="1"/>
  <c r="V1195" i="5"/>
  <c r="E1195" i="5"/>
  <c r="V1196" i="5"/>
  <c r="E1196" i="5"/>
  <c r="V1197" i="5"/>
  <c r="E1197" i="5"/>
  <c r="X1197" i="5" s="1"/>
  <c r="V1198" i="5"/>
  <c r="E1198" i="5"/>
  <c r="X1198" i="5" s="1"/>
  <c r="V1199" i="5"/>
  <c r="E1199" i="5"/>
  <c r="X1199" i="5" s="1"/>
  <c r="V1200" i="5"/>
  <c r="E1200" i="5"/>
  <c r="V1201" i="5"/>
  <c r="E1201" i="5"/>
  <c r="X1201" i="5" s="1"/>
  <c r="V1202" i="5"/>
  <c r="E1202" i="5"/>
  <c r="X1202" i="5" s="1"/>
  <c r="V1203" i="5"/>
  <c r="E1203" i="5"/>
  <c r="V1204" i="5"/>
  <c r="E1204" i="5"/>
  <c r="V1205" i="5"/>
  <c r="E1205" i="5"/>
  <c r="X1205" i="5" s="1"/>
  <c r="V1206" i="5"/>
  <c r="E1206" i="5"/>
  <c r="X1206" i="5" s="1"/>
  <c r="V1207" i="5"/>
  <c r="E1207" i="5"/>
  <c r="V1208" i="5"/>
  <c r="E1208" i="5"/>
  <c r="V1209" i="5"/>
  <c r="E1209" i="5"/>
  <c r="X1209" i="5" s="1"/>
  <c r="V1210" i="5"/>
  <c r="E1210" i="5"/>
  <c r="X1210" i="5" s="1"/>
  <c r="V1211" i="5"/>
  <c r="E1211" i="5"/>
  <c r="V1212" i="5"/>
  <c r="E1212" i="5"/>
  <c r="V1213" i="5"/>
  <c r="E1213" i="5"/>
  <c r="X1213" i="5" s="1"/>
  <c r="V1214" i="5"/>
  <c r="E1214" i="5"/>
  <c r="X1214" i="5" s="1"/>
  <c r="V1215" i="5"/>
  <c r="E1215" i="5"/>
  <c r="V1216" i="5"/>
  <c r="E1216" i="5"/>
  <c r="X1216" i="5" s="1"/>
  <c r="V1217" i="5"/>
  <c r="E1217" i="5"/>
  <c r="X1217" i="5" s="1"/>
  <c r="V1218" i="5"/>
  <c r="E1218" i="5"/>
  <c r="X1218" i="5" s="1"/>
  <c r="V1219" i="5"/>
  <c r="E1219" i="5"/>
  <c r="V1220" i="5"/>
  <c r="E1220" i="5"/>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V1232" i="5"/>
  <c r="E1232" i="5"/>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V1245" i="5"/>
  <c r="E1245" i="5"/>
  <c r="X1245" i="5" s="1"/>
  <c r="V1246" i="5"/>
  <c r="E1246" i="5"/>
  <c r="X1246" i="5" s="1"/>
  <c r="V1247" i="5"/>
  <c r="E1247" i="5"/>
  <c r="V1248" i="5"/>
  <c r="E1248" i="5"/>
  <c r="V1249" i="5"/>
  <c r="E1249" i="5"/>
  <c r="X1249" i="5" s="1"/>
  <c r="V1250" i="5"/>
  <c r="E1250" i="5"/>
  <c r="X1250" i="5" s="1"/>
  <c r="V1251" i="5"/>
  <c r="E1251" i="5"/>
  <c r="V1252" i="5"/>
  <c r="E1252" i="5"/>
  <c r="V1253" i="5"/>
  <c r="E1253" i="5"/>
  <c r="X1253" i="5" s="1"/>
  <c r="V1254" i="5"/>
  <c r="E1254" i="5"/>
  <c r="X1254" i="5" s="1"/>
  <c r="V1255" i="5"/>
  <c r="E1255" i="5"/>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V1265" i="5"/>
  <c r="E1265" i="5"/>
  <c r="X1265" i="5" s="1"/>
  <c r="V1266" i="5"/>
  <c r="E1266" i="5"/>
  <c r="X1266" i="5" s="1"/>
  <c r="V1267" i="5"/>
  <c r="E1267" i="5"/>
  <c r="V1268" i="5"/>
  <c r="E1268" i="5"/>
  <c r="X1268" i="5" s="1"/>
  <c r="V1269" i="5"/>
  <c r="E1269" i="5"/>
  <c r="X1269" i="5" s="1"/>
  <c r="V1270" i="5"/>
  <c r="E1270" i="5"/>
  <c r="X1270" i="5" s="1"/>
  <c r="V1271" i="5"/>
  <c r="E1271" i="5"/>
  <c r="V1272" i="5"/>
  <c r="E1272" i="5"/>
  <c r="V1273" i="5"/>
  <c r="E1273" i="5"/>
  <c r="X1273" i="5" s="1"/>
  <c r="V1274" i="5"/>
  <c r="E1274" i="5"/>
  <c r="X1274" i="5" s="1"/>
  <c r="V1275" i="5"/>
  <c r="E1275" i="5"/>
  <c r="V1276" i="5"/>
  <c r="E1276" i="5"/>
  <c r="V1277" i="5"/>
  <c r="E1277" i="5"/>
  <c r="X1277" i="5" s="1"/>
  <c r="V1278" i="5"/>
  <c r="E1278" i="5"/>
  <c r="X1278" i="5" s="1"/>
  <c r="V1279" i="5"/>
  <c r="E1279" i="5"/>
  <c r="V1280" i="5"/>
  <c r="E1280" i="5"/>
  <c r="V1281" i="5"/>
  <c r="E1281" i="5"/>
  <c r="X1281" i="5" s="1"/>
  <c r="V1282" i="5"/>
  <c r="E1282" i="5"/>
  <c r="X1282" i="5" s="1"/>
  <c r="V1283" i="5"/>
  <c r="E1283" i="5"/>
  <c r="V1284" i="5"/>
  <c r="E1284" i="5"/>
  <c r="V1285" i="5"/>
  <c r="E1285" i="5"/>
  <c r="X1285" i="5" s="1"/>
  <c r="V1286" i="5"/>
  <c r="E1286" i="5"/>
  <c r="X1286" i="5" s="1"/>
  <c r="V1287" i="5"/>
  <c r="E1287" i="5"/>
  <c r="V1288" i="5"/>
  <c r="E1288" i="5"/>
  <c r="V1289" i="5"/>
  <c r="E1289" i="5"/>
  <c r="X1289" i="5" s="1"/>
  <c r="V1290" i="5"/>
  <c r="E1290" i="5"/>
  <c r="X1290" i="5" s="1"/>
  <c r="V1291" i="5"/>
  <c r="E1291" i="5"/>
  <c r="V1292" i="5"/>
  <c r="E1292" i="5"/>
  <c r="V1293" i="5"/>
  <c r="E1293" i="5"/>
  <c r="X1293" i="5" s="1"/>
  <c r="V1294" i="5"/>
  <c r="E1294" i="5"/>
  <c r="X1294" i="5" s="1"/>
  <c r="V1295" i="5"/>
  <c r="E1295" i="5"/>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V1304" i="5"/>
  <c r="E1304" i="5"/>
  <c r="V1305" i="5"/>
  <c r="E1305" i="5"/>
  <c r="X1305" i="5" s="1"/>
  <c r="V1306" i="5"/>
  <c r="E1306" i="5"/>
  <c r="X1306" i="5" s="1"/>
  <c r="V1307" i="5"/>
  <c r="E1307" i="5"/>
  <c r="V1308" i="5"/>
  <c r="E1308" i="5"/>
  <c r="V1309" i="5"/>
  <c r="E1309" i="5"/>
  <c r="X1309" i="5" s="1"/>
  <c r="V1310" i="5"/>
  <c r="E1310" i="5"/>
  <c r="X1310" i="5" s="1"/>
  <c r="V1311" i="5"/>
  <c r="E1311" i="5"/>
  <c r="V1312" i="5"/>
  <c r="E1312" i="5"/>
  <c r="V1313" i="5"/>
  <c r="E1313" i="5"/>
  <c r="X1313" i="5" s="1"/>
  <c r="V1314" i="5"/>
  <c r="E1314" i="5"/>
  <c r="X1314" i="5" s="1"/>
  <c r="V1315" i="5"/>
  <c r="E1315" i="5"/>
  <c r="V1316" i="5"/>
  <c r="E1316" i="5"/>
  <c r="X1316" i="5" s="1"/>
  <c r="V1317" i="5"/>
  <c r="E1317" i="5"/>
  <c r="X1317" i="5" s="1"/>
  <c r="V1318" i="5"/>
  <c r="E1318" i="5"/>
  <c r="X1318" i="5" s="1"/>
  <c r="V1319" i="5"/>
  <c r="E1319" i="5"/>
  <c r="V1320" i="5"/>
  <c r="E1320" i="5"/>
  <c r="V1321" i="5"/>
  <c r="E1321" i="5"/>
  <c r="X1321" i="5" s="1"/>
  <c r="V1322" i="5"/>
  <c r="E1322" i="5"/>
  <c r="X1322" i="5" s="1"/>
  <c r="V1323" i="5"/>
  <c r="E1323" i="5"/>
  <c r="V1324" i="5"/>
  <c r="E1324" i="5"/>
  <c r="V1325" i="5"/>
  <c r="E1325" i="5"/>
  <c r="X1325" i="5" s="1"/>
  <c r="V1326" i="5"/>
  <c r="E1326" i="5"/>
  <c r="X1326" i="5" s="1"/>
  <c r="V1327" i="5"/>
  <c r="E1327" i="5"/>
  <c r="V1328" i="5"/>
  <c r="E1328" i="5"/>
  <c r="V1329" i="5"/>
  <c r="E1329" i="5"/>
  <c r="X1329" i="5" s="1"/>
  <c r="V1330" i="5"/>
  <c r="E1330" i="5"/>
  <c r="X1330" i="5" s="1"/>
  <c r="V1331" i="5"/>
  <c r="E1331" i="5"/>
  <c r="V1332" i="5"/>
  <c r="E1332" i="5"/>
  <c r="V1333" i="5"/>
  <c r="E1333" i="5"/>
  <c r="X1333" i="5" s="1"/>
  <c r="V1334" i="5"/>
  <c r="E1334" i="5"/>
  <c r="X1334" i="5" s="1"/>
  <c r="V1335" i="5"/>
  <c r="E1335" i="5"/>
  <c r="V1336" i="5"/>
  <c r="E1336" i="5"/>
  <c r="X1336" i="5" s="1"/>
  <c r="V1337" i="5"/>
  <c r="E1337" i="5"/>
  <c r="X1337" i="5" s="1"/>
  <c r="V1338" i="5"/>
  <c r="E1338" i="5"/>
  <c r="X1338" i="5" s="1"/>
  <c r="V1339" i="5"/>
  <c r="E1339" i="5"/>
  <c r="V1340" i="5"/>
  <c r="E1340" i="5"/>
  <c r="V1341" i="5"/>
  <c r="E1341" i="5"/>
  <c r="X1341" i="5" s="1"/>
  <c r="V1342" i="5"/>
  <c r="E1342" i="5"/>
  <c r="X1342" i="5" s="1"/>
  <c r="V1343" i="5"/>
  <c r="E1343" i="5"/>
  <c r="V1344" i="5"/>
  <c r="E1344" i="5"/>
  <c r="X1344" i="5" s="1"/>
  <c r="V1345" i="5"/>
  <c r="E1345" i="5"/>
  <c r="X1345" i="5" s="1"/>
  <c r="V1346" i="5"/>
  <c r="E1346" i="5"/>
  <c r="X1346" i="5" s="1"/>
  <c r="V1347" i="5"/>
  <c r="E1347" i="5"/>
  <c r="V1348" i="5"/>
  <c r="E1348" i="5"/>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V1361" i="5"/>
  <c r="E1361" i="5"/>
  <c r="X1361" i="5" s="1"/>
  <c r="V1362" i="5"/>
  <c r="E1362" i="5"/>
  <c r="X1362" i="5" s="1"/>
  <c r="V1363" i="5"/>
  <c r="E1363" i="5"/>
  <c r="X1363" i="5" s="1"/>
  <c r="V1364" i="5"/>
  <c r="E1364" i="5"/>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X1374" i="5" s="1"/>
  <c r="V1375" i="5"/>
  <c r="E1375" i="5"/>
  <c r="V1376" i="5"/>
  <c r="E1376" i="5"/>
  <c r="V1377" i="5"/>
  <c r="E1377" i="5"/>
  <c r="X1377" i="5" s="1"/>
  <c r="V1378" i="5"/>
  <c r="E1378" i="5"/>
  <c r="X1378" i="5" s="1"/>
  <c r="V1379" i="5"/>
  <c r="E1379" i="5"/>
  <c r="X1379" i="5" s="1"/>
  <c r="V1380" i="5"/>
  <c r="E1380" i="5"/>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V1389" i="5"/>
  <c r="E1389" i="5"/>
  <c r="X1389" i="5" s="1"/>
  <c r="V1390" i="5"/>
  <c r="E1390" i="5"/>
  <c r="X1390" i="5" s="1"/>
  <c r="V1391" i="5"/>
  <c r="E1391" i="5"/>
  <c r="V1392" i="5"/>
  <c r="E1392" i="5"/>
  <c r="V1393" i="5"/>
  <c r="E1393" i="5"/>
  <c r="X1393" i="5" s="1"/>
  <c r="V1394" i="5"/>
  <c r="E1394" i="5"/>
  <c r="X1394" i="5" s="1"/>
  <c r="V1395" i="5"/>
  <c r="E1395" i="5"/>
  <c r="X1395" i="5" s="1"/>
  <c r="V1396" i="5"/>
  <c r="E1396" i="5"/>
  <c r="V1397" i="5"/>
  <c r="E1397" i="5"/>
  <c r="X1397" i="5" s="1"/>
  <c r="V1398" i="5"/>
  <c r="E1398" i="5"/>
  <c r="X1398" i="5" s="1"/>
  <c r="V1399" i="5"/>
  <c r="E1399" i="5"/>
  <c r="V1400" i="5"/>
  <c r="E1400" i="5"/>
  <c r="V1401" i="5"/>
  <c r="E1401" i="5"/>
  <c r="X1401" i="5" s="1"/>
  <c r="V1402" i="5"/>
  <c r="E1402" i="5"/>
  <c r="X1402" i="5" s="1"/>
  <c r="V1403" i="5"/>
  <c r="E1403" i="5"/>
  <c r="V1404" i="5"/>
  <c r="E1404" i="5"/>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V1416" i="5"/>
  <c r="E1416" i="5"/>
  <c r="V1417" i="5"/>
  <c r="E1417" i="5"/>
  <c r="X1417" i="5" s="1"/>
  <c r="V1418" i="5"/>
  <c r="E1418" i="5"/>
  <c r="X1418" i="5" s="1"/>
  <c r="V1419" i="5"/>
  <c r="E1419" i="5"/>
  <c r="V1420" i="5"/>
  <c r="E1420" i="5"/>
  <c r="V1421" i="5"/>
  <c r="E1421" i="5"/>
  <c r="X1421" i="5" s="1"/>
  <c r="V1422" i="5"/>
  <c r="E1422" i="5"/>
  <c r="X1422" i="5" s="1"/>
  <c r="V1423" i="5"/>
  <c r="E1423" i="5"/>
  <c r="V1424" i="5"/>
  <c r="E1424" i="5"/>
  <c r="X1424" i="5" s="1"/>
  <c r="V1425" i="5"/>
  <c r="E1425" i="5"/>
  <c r="X1425" i="5" s="1"/>
  <c r="V1426" i="5"/>
  <c r="E1426" i="5"/>
  <c r="X1426" i="5" s="1"/>
  <c r="V1427" i="5"/>
  <c r="E1427" i="5"/>
  <c r="X1427" i="5" s="1"/>
  <c r="V1428" i="5"/>
  <c r="E1428" i="5"/>
  <c r="V1429" i="5"/>
  <c r="E1429" i="5"/>
  <c r="X1429" i="5" s="1"/>
  <c r="V1430" i="5"/>
  <c r="E1430" i="5"/>
  <c r="X1430" i="5" s="1"/>
  <c r="V1431" i="5"/>
  <c r="E1431" i="5"/>
  <c r="V1432" i="5"/>
  <c r="E1432" i="5"/>
  <c r="X1432" i="5" s="1"/>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V1441" i="5"/>
  <c r="E1441" i="5"/>
  <c r="X1441" i="5" s="1"/>
  <c r="V1442" i="5"/>
  <c r="E1442" i="5"/>
  <c r="X1442" i="5" s="1"/>
  <c r="V1443" i="5"/>
  <c r="E1443" i="5"/>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V1461" i="5"/>
  <c r="E1461" i="5"/>
  <c r="X1461" i="5" s="1"/>
  <c r="V1462" i="5"/>
  <c r="E1462" i="5"/>
  <c r="X1462" i="5" s="1"/>
  <c r="V1463" i="5"/>
  <c r="E1463" i="5"/>
  <c r="V1464" i="5"/>
  <c r="E1464" i="5"/>
  <c r="V1465" i="5"/>
  <c r="E1465" i="5"/>
  <c r="X1465" i="5" s="1"/>
  <c r="V1466" i="5"/>
  <c r="E1466" i="5"/>
  <c r="X1466" i="5" s="1"/>
  <c r="V1467" i="5"/>
  <c r="E1467" i="5"/>
  <c r="X1467" i="5" s="1"/>
  <c r="V1468" i="5"/>
  <c r="E1468" i="5"/>
  <c r="V1469" i="5"/>
  <c r="E1469" i="5"/>
  <c r="X1469" i="5" s="1"/>
  <c r="V1470" i="5"/>
  <c r="E1470" i="5"/>
  <c r="X1470" i="5" s="1"/>
  <c r="V1471" i="5"/>
  <c r="E1471" i="5"/>
  <c r="V1472" i="5"/>
  <c r="E1472" i="5"/>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V1513" i="5"/>
  <c r="E1513" i="5"/>
  <c r="X1513" i="5" s="1"/>
  <c r="V1514" i="5"/>
  <c r="E1514" i="5"/>
  <c r="X1514" i="5" s="1"/>
  <c r="V1515" i="5"/>
  <c r="E1515" i="5"/>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V1528" i="5"/>
  <c r="E1528" i="5"/>
  <c r="V1529" i="5"/>
  <c r="E1529" i="5"/>
  <c r="X1529" i="5" s="1"/>
  <c r="V1530" i="5"/>
  <c r="E1530" i="5"/>
  <c r="X1530" i="5" s="1"/>
  <c r="V1531" i="5"/>
  <c r="E1531" i="5"/>
  <c r="V1532" i="5"/>
  <c r="E1532" i="5"/>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V1548" i="5"/>
  <c r="E1548" i="5"/>
  <c r="V1549" i="5"/>
  <c r="E1549" i="5"/>
  <c r="X1549" i="5" s="1"/>
  <c r="V1550" i="5"/>
  <c r="E1550" i="5"/>
  <c r="X1550" i="5" s="1"/>
  <c r="V1551" i="5"/>
  <c r="E1551" i="5"/>
  <c r="X1551" i="5" s="1"/>
  <c r="V1552" i="5"/>
  <c r="E1552" i="5"/>
  <c r="V1553" i="5"/>
  <c r="E1553" i="5"/>
  <c r="X1553" i="5" s="1"/>
  <c r="V1554" i="5"/>
  <c r="E1554" i="5"/>
  <c r="X1554" i="5" s="1"/>
  <c r="V1555" i="5"/>
  <c r="E1555" i="5"/>
  <c r="V1556" i="5"/>
  <c r="E1556" i="5"/>
  <c r="V1557" i="5"/>
  <c r="E1557" i="5"/>
  <c r="X1557" i="5" s="1"/>
  <c r="V1558" i="5"/>
  <c r="E1558" i="5"/>
  <c r="X1558" i="5" s="1"/>
  <c r="V1559" i="5"/>
  <c r="E1559" i="5"/>
  <c r="V1560" i="5"/>
  <c r="E1560" i="5"/>
  <c r="V1561" i="5"/>
  <c r="E1561" i="5"/>
  <c r="X1561" i="5" s="1"/>
  <c r="V1562" i="5"/>
  <c r="E1562" i="5"/>
  <c r="X1562" i="5" s="1"/>
  <c r="V1563" i="5"/>
  <c r="E1563" i="5"/>
  <c r="V1564" i="5"/>
  <c r="E1564" i="5"/>
  <c r="V1565" i="5"/>
  <c r="E1565" i="5"/>
  <c r="X1565" i="5" s="1"/>
  <c r="V1566" i="5"/>
  <c r="E1566" i="5"/>
  <c r="X1566" i="5" s="1"/>
  <c r="V1567" i="5"/>
  <c r="E1567" i="5"/>
  <c r="V1568" i="5"/>
  <c r="E1568" i="5"/>
  <c r="V1569" i="5"/>
  <c r="E1569" i="5"/>
  <c r="X1569" i="5" s="1"/>
  <c r="V1570" i="5"/>
  <c r="E1570" i="5"/>
  <c r="X1570" i="5" s="1"/>
  <c r="V1571" i="5"/>
  <c r="E1571" i="5"/>
  <c r="V1572" i="5"/>
  <c r="E1572" i="5"/>
  <c r="V1573" i="5"/>
  <c r="E1573" i="5"/>
  <c r="X1573" i="5" s="1"/>
  <c r="V1574" i="5"/>
  <c r="E1574" i="5"/>
  <c r="X1574" i="5" s="1"/>
  <c r="V1575" i="5"/>
  <c r="E1575" i="5"/>
  <c r="V1576" i="5"/>
  <c r="E1576" i="5"/>
  <c r="V1577" i="5"/>
  <c r="E1577" i="5"/>
  <c r="X1577" i="5" s="1"/>
  <c r="V1578" i="5"/>
  <c r="E1578" i="5"/>
  <c r="X1578" i="5" s="1"/>
  <c r="V1579" i="5"/>
  <c r="E1579" i="5"/>
  <c r="V1580" i="5"/>
  <c r="E1580" i="5"/>
  <c r="V1581" i="5"/>
  <c r="E1581" i="5"/>
  <c r="X1581" i="5" s="1"/>
  <c r="V1582" i="5"/>
  <c r="E1582" i="5"/>
  <c r="X1582" i="5" s="1"/>
  <c r="V1583" i="5"/>
  <c r="E1583" i="5"/>
  <c r="V1584" i="5"/>
  <c r="E1584" i="5"/>
  <c r="V1585" i="5"/>
  <c r="E1585" i="5"/>
  <c r="X1585" i="5" s="1"/>
  <c r="V1586" i="5"/>
  <c r="E1586" i="5"/>
  <c r="X1586" i="5" s="1"/>
  <c r="V1587" i="5"/>
  <c r="E1587" i="5"/>
  <c r="V1588" i="5"/>
  <c r="E1588" i="5"/>
  <c r="V1589" i="5"/>
  <c r="E1589" i="5"/>
  <c r="X1589" i="5" s="1"/>
  <c r="V1590" i="5"/>
  <c r="E1590" i="5"/>
  <c r="X1590" i="5" s="1"/>
  <c r="V1591" i="5"/>
  <c r="E1591" i="5"/>
  <c r="V1592" i="5"/>
  <c r="E1592" i="5"/>
  <c r="V1593" i="5"/>
  <c r="E1593" i="5"/>
  <c r="X1593" i="5" s="1"/>
  <c r="V1594" i="5"/>
  <c r="E1594" i="5"/>
  <c r="X1594" i="5" s="1"/>
  <c r="V1595" i="5"/>
  <c r="E1595" i="5"/>
  <c r="V1596" i="5"/>
  <c r="E1596" i="5"/>
  <c r="V1597" i="5"/>
  <c r="E1597" i="5"/>
  <c r="X1597" i="5" s="1"/>
  <c r="V1598" i="5"/>
  <c r="E1598" i="5"/>
  <c r="X1598" i="5" s="1"/>
  <c r="V1599" i="5"/>
  <c r="E1599" i="5"/>
  <c r="V1600" i="5"/>
  <c r="E1600" i="5"/>
  <c r="V1601" i="5"/>
  <c r="E1601" i="5"/>
  <c r="X1601" i="5" s="1"/>
  <c r="V1602" i="5"/>
  <c r="E1602" i="5"/>
  <c r="X1602" i="5" s="1"/>
  <c r="V1603" i="5"/>
  <c r="E1603" i="5"/>
  <c r="V1604" i="5"/>
  <c r="E1604" i="5"/>
  <c r="V1605" i="5"/>
  <c r="E1605" i="5"/>
  <c r="X1605" i="5" s="1"/>
  <c r="V1606" i="5"/>
  <c r="E1606" i="5"/>
  <c r="X1606" i="5" s="1"/>
  <c r="V1607" i="5"/>
  <c r="E1607" i="5"/>
  <c r="V1608" i="5"/>
  <c r="E1608" i="5"/>
  <c r="V1609" i="5"/>
  <c r="E1609" i="5"/>
  <c r="X1609" i="5" s="1"/>
  <c r="V1610" i="5"/>
  <c r="E1610" i="5"/>
  <c r="X1610" i="5" s="1"/>
  <c r="V1611" i="5"/>
  <c r="E1611" i="5"/>
  <c r="V1612" i="5"/>
  <c r="E1612" i="5"/>
  <c r="V1613" i="5"/>
  <c r="E1613" i="5"/>
  <c r="X1613" i="5" s="1"/>
  <c r="V1614" i="5"/>
  <c r="E1614" i="5"/>
  <c r="X1614" i="5" s="1"/>
  <c r="V1615" i="5"/>
  <c r="E1615" i="5"/>
  <c r="V1616" i="5"/>
  <c r="E1616" i="5"/>
  <c r="V1617" i="5"/>
  <c r="E1617" i="5"/>
  <c r="X1617" i="5" s="1"/>
  <c r="V1618" i="5"/>
  <c r="E1618" i="5"/>
  <c r="X1618" i="5" s="1"/>
  <c r="V1619" i="5"/>
  <c r="E1619" i="5"/>
  <c r="V1620" i="5"/>
  <c r="E1620" i="5"/>
  <c r="V1621" i="5"/>
  <c r="E1621" i="5"/>
  <c r="X1621" i="5" s="1"/>
  <c r="V1622" i="5"/>
  <c r="E1622" i="5"/>
  <c r="X1622" i="5" s="1"/>
  <c r="V1623" i="5"/>
  <c r="E1623" i="5"/>
  <c r="V1624" i="5"/>
  <c r="E1624" i="5"/>
  <c r="V1625" i="5"/>
  <c r="E1625" i="5"/>
  <c r="X1625" i="5" s="1"/>
  <c r="V1626" i="5"/>
  <c r="E1626" i="5"/>
  <c r="X1626" i="5" s="1"/>
  <c r="V1627" i="5"/>
  <c r="E1627" i="5"/>
  <c r="V1628" i="5"/>
  <c r="E1628" i="5"/>
  <c r="X1628" i="5" s="1"/>
  <c r="V1629" i="5"/>
  <c r="E1629" i="5"/>
  <c r="X1629" i="5" s="1"/>
  <c r="V1630" i="5"/>
  <c r="E1630" i="5"/>
  <c r="X1630" i="5" s="1"/>
  <c r="V1631" i="5"/>
  <c r="E1631" i="5"/>
  <c r="V1632" i="5"/>
  <c r="E1632" i="5"/>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V1645" i="5"/>
  <c r="E1645" i="5"/>
  <c r="X1645" i="5" s="1"/>
  <c r="V1646" i="5"/>
  <c r="E1646" i="5"/>
  <c r="X1646" i="5" s="1"/>
  <c r="V1647" i="5"/>
  <c r="E1647" i="5"/>
  <c r="V1648" i="5"/>
  <c r="E1648" i="5"/>
  <c r="V1649" i="5"/>
  <c r="E1649" i="5"/>
  <c r="X1649" i="5" s="1"/>
  <c r="V1650" i="5"/>
  <c r="E1650" i="5"/>
  <c r="X1650" i="5" s="1"/>
  <c r="V1651" i="5"/>
  <c r="E1651" i="5"/>
  <c r="V1652" i="5"/>
  <c r="E1652" i="5"/>
  <c r="V1653" i="5"/>
  <c r="E1653" i="5"/>
  <c r="X1653" i="5" s="1"/>
  <c r="V1654" i="5"/>
  <c r="E1654" i="5"/>
  <c r="X1654" i="5" s="1"/>
  <c r="V1655" i="5"/>
  <c r="E1655" i="5"/>
  <c r="V1656" i="5"/>
  <c r="E1656" i="5"/>
  <c r="X1656" i="5" s="1"/>
  <c r="V1657" i="5"/>
  <c r="E1657" i="5"/>
  <c r="X1657" i="5" s="1"/>
  <c r="V1658" i="5"/>
  <c r="E1658" i="5"/>
  <c r="X1658" i="5" s="1"/>
  <c r="V1659" i="5"/>
  <c r="E1659" i="5"/>
  <c r="V1660" i="5"/>
  <c r="E1660" i="5"/>
  <c r="V1661" i="5"/>
  <c r="E1661" i="5"/>
  <c r="X1661" i="5" s="1"/>
  <c r="V1662" i="5"/>
  <c r="E1662" i="5"/>
  <c r="X1662" i="5" s="1"/>
  <c r="V1663" i="5"/>
  <c r="E1663" i="5"/>
  <c r="V1664" i="5"/>
  <c r="E1664" i="5"/>
  <c r="V1665" i="5"/>
  <c r="E1665" i="5"/>
  <c r="X1665" i="5" s="1"/>
  <c r="V1666" i="5"/>
  <c r="E1666" i="5"/>
  <c r="X1666" i="5" s="1"/>
  <c r="V1667" i="5"/>
  <c r="E1667" i="5"/>
  <c r="V1668" i="5"/>
  <c r="E1668" i="5"/>
  <c r="V1669" i="5"/>
  <c r="E1669" i="5"/>
  <c r="X1669" i="5" s="1"/>
  <c r="V1670" i="5"/>
  <c r="E1670" i="5"/>
  <c r="X1670" i="5" s="1"/>
  <c r="V1671" i="5"/>
  <c r="E1671" i="5"/>
  <c r="V1672" i="5"/>
  <c r="E1672" i="5"/>
  <c r="V1673" i="5"/>
  <c r="E1673" i="5"/>
  <c r="X1673" i="5" s="1"/>
  <c r="V1674" i="5"/>
  <c r="E1674" i="5"/>
  <c r="X1674" i="5" s="1"/>
  <c r="V1675" i="5"/>
  <c r="E1675" i="5"/>
  <c r="V1676" i="5"/>
  <c r="E1676" i="5"/>
  <c r="V1677" i="5"/>
  <c r="E1677" i="5"/>
  <c r="X1677" i="5" s="1"/>
  <c r="V1678" i="5"/>
  <c r="E1678" i="5"/>
  <c r="X1678" i="5" s="1"/>
  <c r="V1679" i="5"/>
  <c r="E1679" i="5"/>
  <c r="V1680" i="5"/>
  <c r="E1680" i="5"/>
  <c r="X1680" i="5" s="1"/>
  <c r="V1681" i="5"/>
  <c r="E1681" i="5"/>
  <c r="X1681" i="5" s="1"/>
  <c r="V1682" i="5"/>
  <c r="E1682" i="5"/>
  <c r="X1682" i="5" s="1"/>
  <c r="V1683" i="5"/>
  <c r="E1683" i="5"/>
  <c r="V1684" i="5"/>
  <c r="E1684" i="5"/>
  <c r="V1685" i="5"/>
  <c r="E1685" i="5"/>
  <c r="X1685" i="5" s="1"/>
  <c r="V1686" i="5"/>
  <c r="E1686" i="5"/>
  <c r="X1686" i="5" s="1"/>
  <c r="V1687" i="5"/>
  <c r="E1687" i="5"/>
  <c r="V1688" i="5"/>
  <c r="E1688" i="5"/>
  <c r="V1689" i="5"/>
  <c r="E1689" i="5"/>
  <c r="X1689" i="5" s="1"/>
  <c r="V1690" i="5"/>
  <c r="E1690" i="5"/>
  <c r="X1690" i="5" s="1"/>
  <c r="V1691" i="5"/>
  <c r="E1691" i="5"/>
  <c r="V1692" i="5"/>
  <c r="E1692" i="5"/>
  <c r="V1693" i="5"/>
  <c r="E1693" i="5"/>
  <c r="X1693" i="5" s="1"/>
  <c r="V1694" i="5"/>
  <c r="E1694" i="5"/>
  <c r="X1694" i="5" s="1"/>
  <c r="V1695" i="5"/>
  <c r="E1695" i="5"/>
  <c r="V1696" i="5"/>
  <c r="E1696" i="5"/>
  <c r="X1696" i="5" s="1"/>
  <c r="V1697" i="5"/>
  <c r="E1697" i="5"/>
  <c r="X1697" i="5" s="1"/>
  <c r="V1698" i="5"/>
  <c r="E1698" i="5"/>
  <c r="X1698" i="5" s="1"/>
  <c r="V1699" i="5"/>
  <c r="E1699" i="5"/>
  <c r="V1700" i="5"/>
  <c r="E1700" i="5"/>
  <c r="V1701" i="5"/>
  <c r="E1701" i="5"/>
  <c r="X1701" i="5" s="1"/>
  <c r="V1702" i="5"/>
  <c r="E1702" i="5"/>
  <c r="X1702" i="5" s="1"/>
  <c r="V1703" i="5"/>
  <c r="E1703" i="5"/>
  <c r="V1704" i="5"/>
  <c r="E1704" i="5"/>
  <c r="V1705" i="5"/>
  <c r="E1705" i="5"/>
  <c r="X1705" i="5" s="1"/>
  <c r="V1706" i="5"/>
  <c r="E1706" i="5"/>
  <c r="X1706" i="5" s="1"/>
  <c r="V1707" i="5"/>
  <c r="E1707" i="5"/>
  <c r="V1708" i="5"/>
  <c r="E1708" i="5"/>
  <c r="X1708" i="5" s="1"/>
  <c r="V1709" i="5"/>
  <c r="E1709" i="5"/>
  <c r="X1709" i="5" s="1"/>
  <c r="V1710" i="5"/>
  <c r="E1710" i="5"/>
  <c r="X1710" i="5" s="1"/>
  <c r="V1711" i="5"/>
  <c r="E1711" i="5"/>
  <c r="V1712" i="5"/>
  <c r="E1712" i="5"/>
  <c r="V1713" i="5"/>
  <c r="E1713" i="5"/>
  <c r="X1713" i="5" s="1"/>
  <c r="V1714" i="5"/>
  <c r="E1714" i="5"/>
  <c r="X1714" i="5" s="1"/>
  <c r="V1715" i="5"/>
  <c r="E1715" i="5"/>
  <c r="V1716" i="5"/>
  <c r="E1716" i="5"/>
  <c r="V1717" i="5"/>
  <c r="E1717" i="5"/>
  <c r="X1717" i="5" s="1"/>
  <c r="V1718" i="5"/>
  <c r="E1718" i="5"/>
  <c r="X1718" i="5" s="1"/>
  <c r="V1719" i="5"/>
  <c r="E1719" i="5"/>
  <c r="V1720" i="5"/>
  <c r="E1720" i="5"/>
  <c r="X1720" i="5" s="1"/>
  <c r="V1721" i="5"/>
  <c r="E1721" i="5"/>
  <c r="X1721" i="5" s="1"/>
  <c r="V1722" i="5"/>
  <c r="E1722" i="5"/>
  <c r="X1722" i="5" s="1"/>
  <c r="V1723" i="5"/>
  <c r="E1723" i="5"/>
  <c r="V1724" i="5"/>
  <c r="E1724" i="5"/>
  <c r="V1725" i="5"/>
  <c r="E1725" i="5"/>
  <c r="X1725" i="5" s="1"/>
  <c r="V1726" i="5"/>
  <c r="E1726" i="5"/>
  <c r="X1726" i="5" s="1"/>
  <c r="V1727" i="5"/>
  <c r="E1727" i="5"/>
  <c r="V1728" i="5"/>
  <c r="E1728" i="5"/>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V1740" i="5"/>
  <c r="E1740" i="5"/>
  <c r="V1741" i="5"/>
  <c r="E1741" i="5"/>
  <c r="X1741" i="5" s="1"/>
  <c r="V1742" i="5"/>
  <c r="E1742" i="5"/>
  <c r="X1742" i="5" s="1"/>
  <c r="V1743" i="5"/>
  <c r="E1743" i="5"/>
  <c r="V1744" i="5"/>
  <c r="E1744" i="5"/>
  <c r="V1745" i="5"/>
  <c r="E1745" i="5"/>
  <c r="X1745" i="5" s="1"/>
  <c r="V1746" i="5"/>
  <c r="E1746" i="5"/>
  <c r="X1746" i="5" s="1"/>
  <c r="V1747" i="5"/>
  <c r="E1747" i="5"/>
  <c r="V1748" i="5"/>
  <c r="E1748" i="5"/>
  <c r="X1748" i="5" s="1"/>
  <c r="V1749" i="5"/>
  <c r="E1749" i="5"/>
  <c r="X1749" i="5" s="1"/>
  <c r="V1750" i="5"/>
  <c r="E1750" i="5"/>
  <c r="X1750" i="5" s="1"/>
  <c r="V1751" i="5"/>
  <c r="E1751" i="5"/>
  <c r="V1752" i="5"/>
  <c r="E1752" i="5"/>
  <c r="V1753" i="5"/>
  <c r="E1753" i="5"/>
  <c r="X1753" i="5" s="1"/>
  <c r="V1754" i="5"/>
  <c r="E1754" i="5"/>
  <c r="X1754" i="5" s="1"/>
  <c r="V1755" i="5"/>
  <c r="E1755" i="5"/>
  <c r="V1756" i="5"/>
  <c r="E1756" i="5"/>
  <c r="X1756" i="5" s="1"/>
  <c r="V1757" i="5"/>
  <c r="E1757" i="5"/>
  <c r="X1757" i="5" s="1"/>
  <c r="V1758" i="5"/>
  <c r="E1758" i="5"/>
  <c r="X1758" i="5" s="1"/>
  <c r="V1759" i="5"/>
  <c r="E1759" i="5"/>
  <c r="V1760" i="5"/>
  <c r="E1760" i="5"/>
  <c r="V1761" i="5"/>
  <c r="E1761" i="5"/>
  <c r="X1761" i="5" s="1"/>
  <c r="V1762" i="5"/>
  <c r="E1762" i="5"/>
  <c r="X1762" i="5" s="1"/>
  <c r="V1763" i="5"/>
  <c r="E1763" i="5"/>
  <c r="V1764" i="5"/>
  <c r="E1764" i="5"/>
  <c r="V1765" i="5"/>
  <c r="E1765" i="5"/>
  <c r="X1765" i="5" s="1"/>
  <c r="V1766" i="5"/>
  <c r="E1766" i="5"/>
  <c r="X1766" i="5" s="1"/>
  <c r="V1767" i="5"/>
  <c r="E1767" i="5"/>
  <c r="V1768" i="5"/>
  <c r="E1768" i="5"/>
  <c r="V1769" i="5"/>
  <c r="E1769" i="5"/>
  <c r="X1769" i="5" s="1"/>
  <c r="V1770" i="5"/>
  <c r="E1770" i="5"/>
  <c r="X1770" i="5" s="1"/>
  <c r="V1771" i="5"/>
  <c r="E1771" i="5"/>
  <c r="V1772" i="5"/>
  <c r="E1772" i="5"/>
  <c r="V1773" i="5"/>
  <c r="E1773" i="5"/>
  <c r="X1773" i="5" s="1"/>
  <c r="V1774" i="5"/>
  <c r="E1774" i="5"/>
  <c r="X1774" i="5" s="1"/>
  <c r="V1775" i="5"/>
  <c r="E1775" i="5"/>
  <c r="V1776" i="5"/>
  <c r="E1776" i="5"/>
  <c r="V1777" i="5"/>
  <c r="E1777" i="5"/>
  <c r="X1777" i="5" s="1"/>
  <c r="V1778" i="5"/>
  <c r="E1778" i="5"/>
  <c r="X1778" i="5" s="1"/>
  <c r="V1779" i="5"/>
  <c r="E1779" i="5"/>
  <c r="V1780" i="5"/>
  <c r="E1780" i="5"/>
  <c r="V1781" i="5"/>
  <c r="E1781" i="5"/>
  <c r="X1781" i="5" s="1"/>
  <c r="V1782" i="5"/>
  <c r="E1782" i="5"/>
  <c r="X1782" i="5" s="1"/>
  <c r="V1783" i="5"/>
  <c r="E1783" i="5"/>
  <c r="V1784" i="5"/>
  <c r="E1784" i="5"/>
  <c r="V1785" i="5"/>
  <c r="E1785" i="5"/>
  <c r="X1785" i="5" s="1"/>
  <c r="V1786" i="5"/>
  <c r="E1786" i="5"/>
  <c r="X1786" i="5" s="1"/>
  <c r="V1787" i="5"/>
  <c r="E1787" i="5"/>
  <c r="V1788" i="5"/>
  <c r="E1788" i="5"/>
  <c r="V1789" i="5"/>
  <c r="E1789" i="5"/>
  <c r="X1789" i="5" s="1"/>
  <c r="V1790" i="5"/>
  <c r="E1790" i="5"/>
  <c r="X1790" i="5" s="1"/>
  <c r="V1791" i="5"/>
  <c r="E1791" i="5"/>
  <c r="V1792" i="5"/>
  <c r="E1792" i="5"/>
  <c r="V1793" i="5"/>
  <c r="E1793" i="5"/>
  <c r="X1793" i="5" s="1"/>
  <c r="V1794" i="5"/>
  <c r="E1794" i="5"/>
  <c r="X1794" i="5" s="1"/>
  <c r="V1795" i="5"/>
  <c r="E1795" i="5"/>
  <c r="V1796" i="5"/>
  <c r="E1796" i="5"/>
  <c r="V1797" i="5"/>
  <c r="E1797" i="5"/>
  <c r="X1797" i="5" s="1"/>
  <c r="V1798" i="5"/>
  <c r="E1798" i="5"/>
  <c r="X1798" i="5" s="1"/>
  <c r="V1799" i="5"/>
  <c r="E1799" i="5"/>
  <c r="V1800" i="5"/>
  <c r="E1800" i="5"/>
  <c r="V1801" i="5"/>
  <c r="E1801" i="5"/>
  <c r="X1801" i="5" s="1"/>
  <c r="V1802" i="5"/>
  <c r="E1802" i="5"/>
  <c r="X1802" i="5" s="1"/>
  <c r="V1803" i="5"/>
  <c r="E1803" i="5"/>
  <c r="V1804" i="5"/>
  <c r="E1804" i="5"/>
  <c r="V1805" i="5"/>
  <c r="E1805" i="5"/>
  <c r="X1805" i="5" s="1"/>
  <c r="V1806" i="5"/>
  <c r="E1806" i="5"/>
  <c r="X1806" i="5" s="1"/>
  <c r="V1807" i="5"/>
  <c r="E1807" i="5"/>
  <c r="V1808" i="5"/>
  <c r="E1808" i="5"/>
  <c r="V1809" i="5"/>
  <c r="E1809" i="5"/>
  <c r="X1809" i="5" s="1"/>
  <c r="V1810" i="5"/>
  <c r="E1810" i="5"/>
  <c r="X1810" i="5" s="1"/>
  <c r="V1811" i="5"/>
  <c r="E1811" i="5"/>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V1829" i="5"/>
  <c r="E1829" i="5"/>
  <c r="X1829" i="5" s="1"/>
  <c r="V1830" i="5"/>
  <c r="E1830" i="5"/>
  <c r="X1830" i="5" s="1"/>
  <c r="V1831" i="5"/>
  <c r="E1831" i="5"/>
  <c r="V1832" i="5"/>
  <c r="E1832" i="5"/>
  <c r="V1833" i="5"/>
  <c r="E1833" i="5"/>
  <c r="X1833" i="5" s="1"/>
  <c r="V1834" i="5"/>
  <c r="E1834" i="5"/>
  <c r="X1834" i="5" s="1"/>
  <c r="V1835" i="5"/>
  <c r="E1835" i="5"/>
  <c r="V1836" i="5"/>
  <c r="E1836" i="5"/>
  <c r="V1837" i="5"/>
  <c r="E1837" i="5"/>
  <c r="X1837" i="5" s="1"/>
  <c r="V1838" i="5"/>
  <c r="E1838" i="5"/>
  <c r="X1838" i="5" s="1"/>
  <c r="V1839" i="5"/>
  <c r="E1839" i="5"/>
  <c r="V1840" i="5"/>
  <c r="E1840" i="5"/>
  <c r="X1840" i="5" s="1"/>
  <c r="V1841" i="5"/>
  <c r="E1841" i="5"/>
  <c r="X1841" i="5" s="1"/>
  <c r="V1842" i="5"/>
  <c r="E1842" i="5"/>
  <c r="X1842" i="5" s="1"/>
  <c r="V1843" i="5"/>
  <c r="E1843" i="5"/>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V1852" i="5"/>
  <c r="E1852" i="5"/>
  <c r="V1853" i="5"/>
  <c r="E1853" i="5"/>
  <c r="X1853" i="5" s="1"/>
  <c r="V1854" i="5"/>
  <c r="E1854" i="5"/>
  <c r="X1854" i="5" s="1"/>
  <c r="V1855" i="5"/>
  <c r="E1855" i="5"/>
  <c r="V1856" i="5"/>
  <c r="E1856" i="5"/>
  <c r="V1857" i="5"/>
  <c r="E1857" i="5"/>
  <c r="X1857" i="5" s="1"/>
  <c r="V1858" i="5"/>
  <c r="E1858" i="5"/>
  <c r="X1858" i="5" s="1"/>
  <c r="V1859" i="5"/>
  <c r="E1859" i="5"/>
  <c r="V1860" i="5"/>
  <c r="E1860" i="5"/>
  <c r="V1861" i="5"/>
  <c r="E1861" i="5"/>
  <c r="X1861" i="5" s="1"/>
  <c r="V1862" i="5"/>
  <c r="E1862" i="5"/>
  <c r="X1862" i="5" s="1"/>
  <c r="V1863" i="5"/>
  <c r="E1863" i="5"/>
  <c r="V1864" i="5"/>
  <c r="E1864" i="5"/>
  <c r="V1865" i="5"/>
  <c r="E1865" i="5"/>
  <c r="X1865" i="5" s="1"/>
  <c r="V1866" i="5"/>
  <c r="E1866" i="5"/>
  <c r="X1866" i="5" s="1"/>
  <c r="V1867" i="5"/>
  <c r="E1867" i="5"/>
  <c r="V1868" i="5"/>
  <c r="E1868" i="5"/>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V1885" i="5"/>
  <c r="E1885" i="5"/>
  <c r="X1885" i="5" s="1"/>
  <c r="V1886" i="5"/>
  <c r="E1886" i="5"/>
  <c r="X1886" i="5" s="1"/>
  <c r="V1887" i="5"/>
  <c r="E1887" i="5"/>
  <c r="V1888" i="5"/>
  <c r="E1888" i="5"/>
  <c r="V1889" i="5"/>
  <c r="E1889" i="5"/>
  <c r="X1889" i="5" s="1"/>
  <c r="V1890" i="5"/>
  <c r="E1890" i="5"/>
  <c r="X1890" i="5" s="1"/>
  <c r="V1891" i="5"/>
  <c r="E1891" i="5"/>
  <c r="X1891" i="5" s="1"/>
  <c r="V1892" i="5"/>
  <c r="E1892" i="5"/>
  <c r="V1893" i="5"/>
  <c r="E1893" i="5"/>
  <c r="X1893" i="5" s="1"/>
  <c r="V1894" i="5"/>
  <c r="E1894" i="5"/>
  <c r="X1894" i="5" s="1"/>
  <c r="V1895" i="5"/>
  <c r="E1895" i="5"/>
  <c r="V1896" i="5"/>
  <c r="E1896" i="5"/>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V1905" i="5"/>
  <c r="E1905" i="5"/>
  <c r="X1905" i="5" s="1"/>
  <c r="V1906" i="5"/>
  <c r="E1906" i="5"/>
  <c r="X1906" i="5" s="1"/>
  <c r="V1907" i="5"/>
  <c r="E1907" i="5"/>
  <c r="V1908" i="5"/>
  <c r="E1908" i="5"/>
  <c r="V1909" i="5"/>
  <c r="E1909" i="5"/>
  <c r="X1909" i="5" s="1"/>
  <c r="V1910" i="5"/>
  <c r="E1910" i="5"/>
  <c r="X1910" i="5" s="1"/>
  <c r="V1911" i="5"/>
  <c r="E1911" i="5"/>
  <c r="V1912" i="5"/>
  <c r="E1912" i="5"/>
  <c r="V1913" i="5"/>
  <c r="E1913" i="5"/>
  <c r="X1913" i="5" s="1"/>
  <c r="V1914" i="5"/>
  <c r="E1914" i="5"/>
  <c r="X1914" i="5" s="1"/>
  <c r="V1915" i="5"/>
  <c r="E1915" i="5"/>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X1923" i="5" s="1"/>
  <c r="V1924" i="5"/>
  <c r="E1924" i="5"/>
  <c r="V1925" i="5"/>
  <c r="E1925" i="5"/>
  <c r="X1925" i="5" s="1"/>
  <c r="V1926" i="5"/>
  <c r="E1926" i="5"/>
  <c r="X1926" i="5" s="1"/>
  <c r="V1927" i="5"/>
  <c r="E1927" i="5"/>
  <c r="X1927" i="5" s="1"/>
  <c r="V1928" i="5"/>
  <c r="E1928" i="5"/>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V1952" i="5"/>
  <c r="E1952" i="5"/>
  <c r="V1953" i="5"/>
  <c r="E1953" i="5"/>
  <c r="X1953" i="5" s="1"/>
  <c r="V1954" i="5"/>
  <c r="E1954" i="5"/>
  <c r="X1954" i="5" s="1"/>
  <c r="V1955" i="5"/>
  <c r="E1955" i="5"/>
  <c r="V1956" i="5"/>
  <c r="E1956" i="5"/>
  <c r="V1957" i="5"/>
  <c r="E1957" i="5"/>
  <c r="X1957" i="5" s="1"/>
  <c r="V1958" i="5"/>
  <c r="E1958" i="5"/>
  <c r="X1958" i="5" s="1"/>
  <c r="V1959" i="5"/>
  <c r="E1959" i="5"/>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V1969" i="5"/>
  <c r="E1969" i="5"/>
  <c r="X1969" i="5" s="1"/>
  <c r="V1970" i="5"/>
  <c r="E1970" i="5"/>
  <c r="X1970" i="5" s="1"/>
  <c r="V1971" i="5"/>
  <c r="E1971" i="5"/>
  <c r="V1972" i="5"/>
  <c r="E1972" i="5"/>
  <c r="V1973" i="5"/>
  <c r="E1973" i="5"/>
  <c r="X1973" i="5" s="1"/>
  <c r="V1974" i="5"/>
  <c r="E1974" i="5"/>
  <c r="X1974" i="5" s="1"/>
  <c r="V1975" i="5"/>
  <c r="E1975" i="5"/>
  <c r="V1976" i="5"/>
  <c r="E1976" i="5"/>
  <c r="V1977" i="5"/>
  <c r="E1977" i="5"/>
  <c r="X1977" i="5" s="1"/>
  <c r="V1978" i="5"/>
  <c r="E1978" i="5"/>
  <c r="X1978" i="5" s="1"/>
  <c r="V1979" i="5"/>
  <c r="E1979" i="5"/>
  <c r="X1979" i="5" s="1"/>
  <c r="V1980" i="5"/>
  <c r="E1980" i="5"/>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V2000" i="5"/>
  <c r="E2000" i="5"/>
  <c r="V2001" i="5"/>
  <c r="E2001" i="5"/>
  <c r="X2001" i="5" s="1"/>
  <c r="V2002" i="5"/>
  <c r="E2002" i="5"/>
  <c r="X2002" i="5" s="1"/>
  <c r="V2003" i="5"/>
  <c r="E2003" i="5"/>
  <c r="X2003" i="5" s="1"/>
  <c r="V2004" i="5"/>
  <c r="E2004" i="5"/>
  <c r="V2005" i="5"/>
  <c r="E2005" i="5"/>
  <c r="X2005" i="5" s="1"/>
  <c r="V2006" i="5"/>
  <c r="E2006" i="5"/>
  <c r="X2006" i="5" s="1"/>
  <c r="V2007" i="5"/>
  <c r="E2007" i="5"/>
  <c r="V2008" i="5"/>
  <c r="E2008" i="5"/>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V2017" i="5"/>
  <c r="E2017" i="5"/>
  <c r="X2017" i="5" s="1"/>
  <c r="V2018" i="5"/>
  <c r="E2018" i="5"/>
  <c r="X2018" i="5" s="1"/>
  <c r="V2019" i="5"/>
  <c r="E2019" i="5"/>
  <c r="V2020" i="5"/>
  <c r="E2020" i="5"/>
  <c r="V2021" i="5"/>
  <c r="E2021" i="5"/>
  <c r="X2021" i="5" s="1"/>
  <c r="V2022" i="5"/>
  <c r="E2022" i="5"/>
  <c r="X2022" i="5" s="1"/>
  <c r="V2023" i="5"/>
  <c r="E2023" i="5"/>
  <c r="X2023" i="5" s="1"/>
  <c r="V2024" i="5"/>
  <c r="E2024" i="5"/>
  <c r="X2024" i="5" s="1"/>
  <c r="V2025" i="5"/>
  <c r="E2025" i="5"/>
  <c r="X2025" i="5" s="1"/>
  <c r="V2026" i="5"/>
  <c r="E2026" i="5"/>
  <c r="X2026" i="5" s="1"/>
  <c r="V2027" i="5"/>
  <c r="E2027" i="5"/>
  <c r="V2028" i="5"/>
  <c r="E2028" i="5"/>
  <c r="V2029" i="5"/>
  <c r="E2029" i="5"/>
  <c r="X2029" i="5" s="1"/>
  <c r="V2030" i="5"/>
  <c r="E2030" i="5"/>
  <c r="X2030" i="5" s="1"/>
  <c r="V2031" i="5"/>
  <c r="E2031" i="5"/>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X2039" i="5" s="1"/>
  <c r="V2040" i="5"/>
  <c r="E2040" i="5"/>
  <c r="V2041" i="5"/>
  <c r="E2041" i="5"/>
  <c r="X2041" i="5" s="1"/>
  <c r="V2042" i="5"/>
  <c r="E2042" i="5"/>
  <c r="X2042" i="5" s="1"/>
  <c r="V2043" i="5"/>
  <c r="E2043" i="5"/>
  <c r="V2044" i="5"/>
  <c r="E2044" i="5"/>
  <c r="V2045" i="5"/>
  <c r="E2045" i="5"/>
  <c r="X2045" i="5" s="1"/>
  <c r="V2046" i="5"/>
  <c r="E2046" i="5"/>
  <c r="X2046" i="5" s="1"/>
  <c r="V2047" i="5"/>
  <c r="E2047" i="5"/>
  <c r="X2047" i="5" s="1"/>
  <c r="V2048" i="5"/>
  <c r="E2048" i="5"/>
  <c r="V2049" i="5"/>
  <c r="E2049" i="5"/>
  <c r="X2049" i="5" s="1"/>
  <c r="V2050" i="5"/>
  <c r="E2050" i="5"/>
  <c r="X2050" i="5" s="1"/>
  <c r="V2051" i="5"/>
  <c r="E2051" i="5"/>
  <c r="X2051" i="5" s="1"/>
  <c r="V2052" i="5"/>
  <c r="E2052" i="5"/>
  <c r="V2053" i="5"/>
  <c r="E2053" i="5"/>
  <c r="X2053" i="5" s="1"/>
  <c r="V2054" i="5"/>
  <c r="E2054" i="5"/>
  <c r="X2054" i="5" s="1"/>
  <c r="V2055" i="5"/>
  <c r="E2055" i="5"/>
  <c r="V2056" i="5"/>
  <c r="E2056" i="5"/>
  <c r="V2057" i="5"/>
  <c r="E2057" i="5"/>
  <c r="X2057" i="5" s="1"/>
  <c r="V2058" i="5"/>
  <c r="E2058" i="5"/>
  <c r="X2058" i="5" s="1"/>
  <c r="V2059" i="5"/>
  <c r="E2059" i="5"/>
  <c r="X2059" i="5" s="1"/>
  <c r="V2060" i="5"/>
  <c r="E2060" i="5"/>
  <c r="V2061" i="5"/>
  <c r="E2061" i="5"/>
  <c r="X2061" i="5" s="1"/>
  <c r="V2062" i="5"/>
  <c r="E2062" i="5"/>
  <c r="X2062" i="5" s="1"/>
  <c r="V2063" i="5"/>
  <c r="E2063" i="5"/>
  <c r="V2064" i="5"/>
  <c r="E2064" i="5"/>
  <c r="X2064" i="5" s="1"/>
  <c r="V2065" i="5"/>
  <c r="E2065" i="5"/>
  <c r="X2065" i="5" s="1"/>
  <c r="V2066" i="5"/>
  <c r="E2066" i="5"/>
  <c r="X2066" i="5" s="1"/>
  <c r="V2067" i="5"/>
  <c r="E2067" i="5"/>
  <c r="V2068" i="5"/>
  <c r="E2068" i="5"/>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V2092" i="5"/>
  <c r="E2092" i="5"/>
  <c r="V2093" i="5"/>
  <c r="E2093" i="5"/>
  <c r="X2093" i="5" s="1"/>
  <c r="V2094" i="5"/>
  <c r="E2094" i="5"/>
  <c r="X2094" i="5" s="1"/>
  <c r="V2095" i="5"/>
  <c r="E2095" i="5"/>
  <c r="V2096" i="5"/>
  <c r="E2096" i="5"/>
  <c r="V2097" i="5"/>
  <c r="E2097" i="5"/>
  <c r="X2097" i="5" s="1"/>
  <c r="V2098" i="5"/>
  <c r="E2098" i="5"/>
  <c r="X2098" i="5" s="1"/>
  <c r="V2099" i="5"/>
  <c r="E2099" i="5"/>
  <c r="V2100" i="5"/>
  <c r="E2100" i="5"/>
  <c r="V2101" i="5"/>
  <c r="E2101" i="5"/>
  <c r="X2101" i="5" s="1"/>
  <c r="V2102" i="5"/>
  <c r="E2102" i="5"/>
  <c r="X2102" i="5" s="1"/>
  <c r="V2103" i="5"/>
  <c r="E2103" i="5"/>
  <c r="V2104" i="5"/>
  <c r="E2104" i="5"/>
  <c r="X2104" i="5" s="1"/>
  <c r="V2105" i="5"/>
  <c r="E2105" i="5"/>
  <c r="X2105" i="5" s="1"/>
  <c r="V2106" i="5"/>
  <c r="E2106" i="5"/>
  <c r="X2106" i="5" s="1"/>
  <c r="V2107" i="5"/>
  <c r="E2107" i="5"/>
  <c r="V2108" i="5"/>
  <c r="E2108" i="5"/>
  <c r="V2109" i="5"/>
  <c r="E2109" i="5"/>
  <c r="X2109" i="5" s="1"/>
  <c r="V2110" i="5"/>
  <c r="E2110" i="5"/>
  <c r="X2110" i="5" s="1"/>
  <c r="V2111" i="5"/>
  <c r="E2111" i="5"/>
  <c r="V2112" i="5"/>
  <c r="E2112" i="5"/>
  <c r="V2113" i="5"/>
  <c r="E2113" i="5"/>
  <c r="X2113" i="5" s="1"/>
  <c r="V2114" i="5"/>
  <c r="E2114" i="5"/>
  <c r="X2114" i="5" s="1"/>
  <c r="V2115" i="5"/>
  <c r="E2115" i="5"/>
  <c r="V2116" i="5"/>
  <c r="E2116" i="5"/>
  <c r="V2117" i="5"/>
  <c r="E2117" i="5"/>
  <c r="X2117" i="5" s="1"/>
  <c r="V2118" i="5"/>
  <c r="E2118" i="5"/>
  <c r="X2118" i="5" s="1"/>
  <c r="V2119" i="5"/>
  <c r="E2119" i="5"/>
  <c r="V2120" i="5"/>
  <c r="E2120" i="5"/>
  <c r="V2121" i="5"/>
  <c r="E2121" i="5"/>
  <c r="X2121" i="5" s="1"/>
  <c r="V2122" i="5"/>
  <c r="E2122" i="5"/>
  <c r="X2122" i="5" s="1"/>
  <c r="V2123" i="5"/>
  <c r="E2123" i="5"/>
  <c r="V2124" i="5"/>
  <c r="E2124" i="5"/>
  <c r="V2125" i="5"/>
  <c r="E2125" i="5"/>
  <c r="X2125" i="5" s="1"/>
  <c r="V2126" i="5"/>
  <c r="E2126" i="5"/>
  <c r="X2126" i="5" s="1"/>
  <c r="V2127" i="5"/>
  <c r="E2127" i="5"/>
  <c r="V2128" i="5"/>
  <c r="E2128" i="5"/>
  <c r="V2129" i="5"/>
  <c r="E2129" i="5"/>
  <c r="X2129" i="5" s="1"/>
  <c r="V2130" i="5"/>
  <c r="E2130" i="5"/>
  <c r="X2130" i="5" s="1"/>
  <c r="V2131" i="5"/>
  <c r="E2131" i="5"/>
  <c r="V2132" i="5"/>
  <c r="E2132" i="5"/>
  <c r="V2133" i="5"/>
  <c r="E2133" i="5"/>
  <c r="X2133" i="5" s="1"/>
  <c r="V2134" i="5"/>
  <c r="E2134" i="5"/>
  <c r="X2134" i="5" s="1"/>
  <c r="V2135" i="5"/>
  <c r="E2135" i="5"/>
  <c r="V2136" i="5"/>
  <c r="E2136" i="5"/>
  <c r="V2137" i="5"/>
  <c r="E2137" i="5"/>
  <c r="X2137" i="5" s="1"/>
  <c r="V2138" i="5"/>
  <c r="E2138" i="5"/>
  <c r="X2138" i="5" s="1"/>
  <c r="V2139" i="5"/>
  <c r="E2139" i="5"/>
  <c r="V2140" i="5"/>
  <c r="E2140" i="5"/>
  <c r="V2141" i="5"/>
  <c r="E2141" i="5"/>
  <c r="X2141" i="5" s="1"/>
  <c r="V2142" i="5"/>
  <c r="E2142" i="5"/>
  <c r="X2142" i="5" s="1"/>
  <c r="V2143" i="5"/>
  <c r="E2143" i="5"/>
  <c r="V2144" i="5"/>
  <c r="E2144" i="5"/>
  <c r="V2145" i="5"/>
  <c r="E2145" i="5"/>
  <c r="X2145" i="5" s="1"/>
  <c r="V2146" i="5"/>
  <c r="E2146" i="5"/>
  <c r="X2146" i="5" s="1"/>
  <c r="V2147" i="5"/>
  <c r="E2147" i="5"/>
  <c r="V2148" i="5"/>
  <c r="E2148" i="5"/>
  <c r="V2149" i="5"/>
  <c r="E2149" i="5"/>
  <c r="X2149" i="5" s="1"/>
  <c r="V2150" i="5"/>
  <c r="E2150" i="5"/>
  <c r="X2150" i="5" s="1"/>
  <c r="V2151" i="5"/>
  <c r="E2151" i="5"/>
  <c r="V2152" i="5"/>
  <c r="E2152" i="5"/>
  <c r="X2152" i="5" s="1"/>
  <c r="V2153" i="5"/>
  <c r="E2153" i="5"/>
  <c r="X2153" i="5" s="1"/>
  <c r="V2154" i="5"/>
  <c r="E2154" i="5"/>
  <c r="X2154" i="5" s="1"/>
  <c r="V2155" i="5"/>
  <c r="E2155" i="5"/>
  <c r="V2156" i="5"/>
  <c r="E2156" i="5"/>
  <c r="V2157" i="5"/>
  <c r="E2157" i="5"/>
  <c r="X2157" i="5" s="1"/>
  <c r="V2158" i="5"/>
  <c r="E2158" i="5"/>
  <c r="X2158" i="5" s="1"/>
  <c r="V2159" i="5"/>
  <c r="E2159" i="5"/>
  <c r="V2160" i="5"/>
  <c r="E2160" i="5"/>
  <c r="V2161" i="5"/>
  <c r="E2161" i="5"/>
  <c r="X2161" i="5" s="1"/>
  <c r="V2162" i="5"/>
  <c r="E2162" i="5"/>
  <c r="X2162" i="5" s="1"/>
  <c r="V2163" i="5"/>
  <c r="E2163" i="5"/>
  <c r="V2164" i="5"/>
  <c r="E2164" i="5"/>
  <c r="V2165" i="5"/>
  <c r="E2165" i="5"/>
  <c r="X2165" i="5" s="1"/>
  <c r="V2166" i="5"/>
  <c r="E2166" i="5"/>
  <c r="X2166" i="5" s="1"/>
  <c r="V2167" i="5"/>
  <c r="E2167" i="5"/>
  <c r="V2168" i="5"/>
  <c r="E2168" i="5"/>
  <c r="V2169" i="5"/>
  <c r="E2169" i="5"/>
  <c r="X2169" i="5" s="1"/>
  <c r="V2170" i="5"/>
  <c r="E2170" i="5"/>
  <c r="X2170" i="5" s="1"/>
  <c r="V2171" i="5"/>
  <c r="E2171" i="5"/>
  <c r="V2172" i="5"/>
  <c r="E2172" i="5"/>
  <c r="V2173" i="5"/>
  <c r="E2173" i="5"/>
  <c r="X2173" i="5" s="1"/>
  <c r="V2174" i="5"/>
  <c r="E2174" i="5"/>
  <c r="X2174" i="5" s="1"/>
  <c r="V2175" i="5"/>
  <c r="E2175" i="5"/>
  <c r="V2176" i="5"/>
  <c r="E2176" i="5"/>
  <c r="V2177" i="5"/>
  <c r="E2177" i="5"/>
  <c r="X2177" i="5" s="1"/>
  <c r="V2178" i="5"/>
  <c r="E2178" i="5"/>
  <c r="X2178" i="5" s="1"/>
  <c r="V2179" i="5"/>
  <c r="E2179" i="5"/>
  <c r="V2180" i="5"/>
  <c r="E2180" i="5"/>
  <c r="V2181" i="5"/>
  <c r="E2181" i="5"/>
  <c r="X2181" i="5" s="1"/>
  <c r="V2182" i="5"/>
  <c r="E2182" i="5"/>
  <c r="X2182" i="5" s="1"/>
  <c r="V2183" i="5"/>
  <c r="E2183" i="5"/>
  <c r="V2184" i="5"/>
  <c r="E2184" i="5"/>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V2196" i="5"/>
  <c r="E2196" i="5"/>
  <c r="V2197" i="5"/>
  <c r="E2197" i="5"/>
  <c r="X2197" i="5" s="1"/>
  <c r="V2198" i="5"/>
  <c r="E2198" i="5"/>
  <c r="X2198" i="5" s="1"/>
  <c r="V2199" i="5"/>
  <c r="E2199" i="5"/>
  <c r="X2199" i="5" s="1"/>
  <c r="V2200" i="5"/>
  <c r="E2200" i="5"/>
  <c r="V2201" i="5"/>
  <c r="E2201" i="5"/>
  <c r="X2201" i="5" s="1"/>
  <c r="V2202" i="5"/>
  <c r="E2202" i="5"/>
  <c r="X2202" i="5" s="1"/>
  <c r="V2203" i="5"/>
  <c r="E2203" i="5"/>
  <c r="V2204" i="5"/>
  <c r="E2204" i="5"/>
  <c r="V2205" i="5"/>
  <c r="E2205" i="5"/>
  <c r="X2205" i="5" s="1"/>
  <c r="V2206" i="5"/>
  <c r="E2206" i="5"/>
  <c r="X2206" i="5" s="1"/>
  <c r="V2207" i="5"/>
  <c r="E2207" i="5"/>
  <c r="X2207" i="5" s="1"/>
  <c r="V2208" i="5"/>
  <c r="E2208" i="5"/>
  <c r="V2209" i="5"/>
  <c r="E2209" i="5"/>
  <c r="X2209" i="5" s="1"/>
  <c r="V2210" i="5"/>
  <c r="E2210" i="5"/>
  <c r="X2210" i="5" s="1"/>
  <c r="V2211" i="5"/>
  <c r="E2211" i="5"/>
  <c r="V2212" i="5"/>
  <c r="E2212" i="5"/>
  <c r="X2212" i="5" s="1"/>
  <c r="V2213" i="5"/>
  <c r="E2213" i="5"/>
  <c r="X2213" i="5" s="1"/>
  <c r="V2214" i="5"/>
  <c r="E2214" i="5"/>
  <c r="X2214" i="5" s="1"/>
  <c r="V2215" i="5"/>
  <c r="E2215" i="5"/>
  <c r="V2216" i="5"/>
  <c r="E2216" i="5"/>
  <c r="V2217" i="5"/>
  <c r="E2217" i="5"/>
  <c r="X2217" i="5" s="1"/>
  <c r="V2218" i="5"/>
  <c r="E2218" i="5"/>
  <c r="X2218" i="5" s="1"/>
  <c r="V2219" i="5"/>
  <c r="E2219" i="5"/>
  <c r="V2220" i="5"/>
  <c r="E2220" i="5"/>
  <c r="V2221" i="5"/>
  <c r="E2221" i="5"/>
  <c r="X2221" i="5" s="1"/>
  <c r="V2222" i="5"/>
  <c r="E2222" i="5"/>
  <c r="X2222" i="5" s="1"/>
  <c r="V2223" i="5"/>
  <c r="E2223" i="5"/>
  <c r="X2223" i="5" s="1"/>
  <c r="V2224" i="5"/>
  <c r="E2224" i="5"/>
  <c r="X2224" i="5" s="1"/>
  <c r="V2225" i="5"/>
  <c r="E2225" i="5"/>
  <c r="X2225" i="5" s="1"/>
  <c r="V2226" i="5"/>
  <c r="E2226" i="5"/>
  <c r="X2226" i="5" s="1"/>
  <c r="V2227" i="5"/>
  <c r="E2227" i="5"/>
  <c r="V2228" i="5"/>
  <c r="E2228" i="5"/>
  <c r="V2229" i="5"/>
  <c r="E2229" i="5"/>
  <c r="X2229" i="5" s="1"/>
  <c r="V2230" i="5"/>
  <c r="E2230" i="5"/>
  <c r="X2230" i="5" s="1"/>
  <c r="V2231" i="5"/>
  <c r="E2231" i="5"/>
  <c r="V2232" i="5"/>
  <c r="E2232" i="5"/>
  <c r="V2233" i="5"/>
  <c r="E2233" i="5"/>
  <c r="X2233" i="5" s="1"/>
  <c r="V2234" i="5"/>
  <c r="E2234" i="5"/>
  <c r="X2234" i="5" s="1"/>
  <c r="V2235" i="5"/>
  <c r="E2235" i="5"/>
  <c r="V2236" i="5"/>
  <c r="E2236" i="5"/>
  <c r="V2237" i="5"/>
  <c r="E2237" i="5"/>
  <c r="X2237" i="5" s="1"/>
  <c r="V2238" i="5"/>
  <c r="E2238" i="5"/>
  <c r="X2238" i="5" s="1"/>
  <c r="V2239" i="5"/>
  <c r="E2239" i="5"/>
  <c r="V2240" i="5"/>
  <c r="E2240" i="5"/>
  <c r="V2241" i="5"/>
  <c r="E2241" i="5"/>
  <c r="X2241" i="5" s="1"/>
  <c r="V2242" i="5"/>
  <c r="E2242" i="5"/>
  <c r="X2242" i="5" s="1"/>
  <c r="V2243" i="5"/>
  <c r="E2243" i="5"/>
  <c r="X2243" i="5" s="1"/>
  <c r="V2244" i="5"/>
  <c r="E2244" i="5"/>
  <c r="V2245" i="5"/>
  <c r="E2245" i="5"/>
  <c r="X2245" i="5" s="1"/>
  <c r="V2246" i="5"/>
  <c r="E2246" i="5"/>
  <c r="X2246" i="5" s="1"/>
  <c r="V2247" i="5"/>
  <c r="E2247" i="5"/>
  <c r="X2247" i="5" s="1"/>
  <c r="V2248" i="5"/>
  <c r="E2248" i="5"/>
  <c r="V2249" i="5"/>
  <c r="E2249" i="5"/>
  <c r="X2249" i="5" s="1"/>
  <c r="V2250" i="5"/>
  <c r="E2250" i="5"/>
  <c r="X2250" i="5" s="1"/>
  <c r="V2251" i="5"/>
  <c r="E2251" i="5"/>
  <c r="X2251" i="5" s="1"/>
  <c r="V2252" i="5"/>
  <c r="E2252" i="5"/>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V2268" i="5"/>
  <c r="E2268" i="5"/>
  <c r="X2268" i="5" s="1"/>
  <c r="V2269" i="5"/>
  <c r="E2269" i="5"/>
  <c r="X2269" i="5" s="1"/>
  <c r="V2270" i="5"/>
  <c r="E2270" i="5"/>
  <c r="X2270" i="5" s="1"/>
  <c r="V2271" i="5"/>
  <c r="E2271" i="5"/>
  <c r="X2271" i="5" s="1"/>
  <c r="V2272" i="5"/>
  <c r="E2272" i="5"/>
  <c r="V2273" i="5"/>
  <c r="E2273" i="5"/>
  <c r="X2273" i="5" s="1"/>
  <c r="V2274" i="5"/>
  <c r="E2274" i="5"/>
  <c r="X2274" i="5" s="1"/>
  <c r="V2275" i="5"/>
  <c r="E2275" i="5"/>
  <c r="V2276" i="5"/>
  <c r="E2276" i="5"/>
  <c r="V2277" i="5"/>
  <c r="E2277" i="5"/>
  <c r="X2277" i="5" s="1"/>
  <c r="V2278" i="5"/>
  <c r="E2278" i="5"/>
  <c r="X2278" i="5" s="1"/>
  <c r="V2279" i="5"/>
  <c r="E2279" i="5"/>
  <c r="V2280" i="5"/>
  <c r="E2280" i="5"/>
  <c r="X2280" i="5" s="1"/>
  <c r="V2281" i="5"/>
  <c r="E2281" i="5"/>
  <c r="X2281" i="5" s="1"/>
  <c r="V2282" i="5"/>
  <c r="E2282" i="5"/>
  <c r="X2282" i="5" s="1"/>
  <c r="V2283" i="5"/>
  <c r="E2283" i="5"/>
  <c r="V2284" i="5"/>
  <c r="E2284" i="5"/>
  <c r="V2285" i="5"/>
  <c r="E2285" i="5"/>
  <c r="X2285" i="5" s="1"/>
  <c r="V2286" i="5"/>
  <c r="E2286" i="5"/>
  <c r="X2286" i="5" s="1"/>
  <c r="V2287" i="5"/>
  <c r="E2287" i="5"/>
  <c r="V2288" i="5"/>
  <c r="E2288" i="5"/>
  <c r="X2288" i="5" s="1"/>
  <c r="V2289" i="5"/>
  <c r="E2289" i="5"/>
  <c r="X2289" i="5" s="1"/>
  <c r="V2290" i="5"/>
  <c r="E2290" i="5"/>
  <c r="X2290" i="5" s="1"/>
  <c r="V2291" i="5"/>
  <c r="E2291" i="5"/>
  <c r="V2292" i="5"/>
  <c r="E2292" i="5"/>
  <c r="V2293" i="5"/>
  <c r="E2293" i="5"/>
  <c r="X2293" i="5" s="1"/>
  <c r="V2294" i="5"/>
  <c r="E2294" i="5"/>
  <c r="X2294" i="5" s="1"/>
  <c r="V2295" i="5"/>
  <c r="E2295" i="5"/>
  <c r="X2295" i="5" s="1"/>
  <c r="V2296" i="5"/>
  <c r="E2296" i="5"/>
  <c r="V2297" i="5"/>
  <c r="E2297" i="5"/>
  <c r="X2297" i="5" s="1"/>
  <c r="V2298" i="5"/>
  <c r="E2298" i="5"/>
  <c r="X2298" i="5" s="1"/>
  <c r="V2299" i="5"/>
  <c r="E2299" i="5"/>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V2317" i="5"/>
  <c r="E2317" i="5"/>
  <c r="X2317" i="5" s="1"/>
  <c r="V2318" i="5"/>
  <c r="E2318" i="5"/>
  <c r="X2318" i="5" s="1"/>
  <c r="V2319" i="5"/>
  <c r="E2319" i="5"/>
  <c r="V2320" i="5"/>
  <c r="E2320" i="5"/>
  <c r="V2321" i="5"/>
  <c r="E2321" i="5"/>
  <c r="X2321" i="5" s="1"/>
  <c r="V2322" i="5"/>
  <c r="E2322" i="5"/>
  <c r="X2322" i="5" s="1"/>
  <c r="V2323" i="5"/>
  <c r="E2323" i="5"/>
  <c r="V2324" i="5"/>
  <c r="E2324" i="5"/>
  <c r="X2324" i="5" s="1"/>
  <c r="V2325" i="5"/>
  <c r="E2325" i="5"/>
  <c r="X2325" i="5" s="1"/>
  <c r="V2326" i="5"/>
  <c r="E2326" i="5"/>
  <c r="X2326" i="5" s="1"/>
  <c r="V2327" i="5"/>
  <c r="E2327" i="5"/>
  <c r="V2328" i="5"/>
  <c r="E2328" i="5"/>
  <c r="V2329" i="5"/>
  <c r="E2329" i="5"/>
  <c r="X2329" i="5" s="1"/>
  <c r="V2330" i="5"/>
  <c r="E2330" i="5"/>
  <c r="X2330" i="5" s="1"/>
  <c r="V2331" i="5"/>
  <c r="E2331" i="5"/>
  <c r="V2332" i="5"/>
  <c r="E2332" i="5"/>
  <c r="V2333" i="5"/>
  <c r="E2333" i="5"/>
  <c r="X2333" i="5" s="1"/>
  <c r="V2334" i="5"/>
  <c r="E2334" i="5"/>
  <c r="X2334" i="5" s="1"/>
  <c r="V2335" i="5"/>
  <c r="E2335" i="5"/>
  <c r="V2336" i="5"/>
  <c r="E2336" i="5"/>
  <c r="V2337" i="5"/>
  <c r="E2337" i="5"/>
  <c r="X2337" i="5" s="1"/>
  <c r="V2338" i="5"/>
  <c r="E2338" i="5"/>
  <c r="X2338" i="5" s="1"/>
  <c r="V2339" i="5"/>
  <c r="E2339" i="5"/>
  <c r="V2340" i="5"/>
  <c r="E2340" i="5"/>
  <c r="X2340" i="5" s="1"/>
  <c r="V2341" i="5"/>
  <c r="E2341" i="5"/>
  <c r="X2341" i="5" s="1"/>
  <c r="V2342" i="5"/>
  <c r="E2342" i="5"/>
  <c r="X2342" i="5" s="1"/>
  <c r="V2343" i="5"/>
  <c r="E2343" i="5"/>
  <c r="V2344" i="5"/>
  <c r="E2344" i="5"/>
  <c r="V2345" i="5"/>
  <c r="E2345" i="5"/>
  <c r="X2345" i="5" s="1"/>
  <c r="V2346" i="5"/>
  <c r="E2346" i="5"/>
  <c r="X2346" i="5" s="1"/>
  <c r="V2347" i="5"/>
  <c r="E2347" i="5"/>
  <c r="V2348" i="5"/>
  <c r="E2348" i="5"/>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V2384" i="5"/>
  <c r="E2384" i="5"/>
  <c r="V2385" i="5"/>
  <c r="E2385" i="5"/>
  <c r="X2385" i="5" s="1"/>
  <c r="V2386" i="5"/>
  <c r="E2386" i="5"/>
  <c r="X2386" i="5" s="1"/>
  <c r="V2387" i="5"/>
  <c r="E2387" i="5"/>
  <c r="V2388" i="5"/>
  <c r="E2388" i="5"/>
  <c r="X2388" i="5" s="1"/>
  <c r="V2389" i="5"/>
  <c r="E2389" i="5"/>
  <c r="X2389" i="5" s="1"/>
  <c r="V2390" i="5"/>
  <c r="E2390" i="5"/>
  <c r="X2390" i="5" s="1"/>
  <c r="V2391" i="5"/>
  <c r="E2391" i="5"/>
  <c r="V2392" i="5"/>
  <c r="E2392" i="5"/>
  <c r="V2393" i="5"/>
  <c r="E2393" i="5"/>
  <c r="X2393" i="5" s="1"/>
  <c r="V2394" i="5"/>
  <c r="E2394" i="5"/>
  <c r="X2394" i="5" s="1"/>
  <c r="V2395" i="5"/>
  <c r="E2395" i="5"/>
  <c r="X2395" i="5" s="1"/>
  <c r="V2396" i="5"/>
  <c r="E2396" i="5"/>
  <c r="V2397" i="5"/>
  <c r="E2397" i="5"/>
  <c r="X2397" i="5" s="1"/>
  <c r="V2398" i="5"/>
  <c r="E2398" i="5"/>
  <c r="X2398" i="5" s="1"/>
  <c r="V2399" i="5"/>
  <c r="E2399" i="5"/>
  <c r="V2400" i="5"/>
  <c r="E2400" i="5"/>
  <c r="X2400" i="5" s="1"/>
  <c r="V2401" i="5"/>
  <c r="E2401" i="5"/>
  <c r="X2401" i="5" s="1"/>
  <c r="V2402" i="5"/>
  <c r="E2402" i="5"/>
  <c r="X2402" i="5" s="1"/>
  <c r="V2403" i="5"/>
  <c r="E2403" i="5"/>
  <c r="V2404" i="5"/>
  <c r="E2404" i="5"/>
  <c r="V2405" i="5"/>
  <c r="E2405" i="5"/>
  <c r="X2405" i="5" s="1"/>
  <c r="V2406" i="5"/>
  <c r="E2406" i="5"/>
  <c r="X2406" i="5" s="1"/>
  <c r="V2407" i="5"/>
  <c r="E2407" i="5"/>
  <c r="V2408" i="5"/>
  <c r="E2408" i="5"/>
  <c r="V2409" i="5"/>
  <c r="E2409" i="5"/>
  <c r="X2409" i="5" s="1"/>
  <c r="V2410" i="5"/>
  <c r="E2410" i="5"/>
  <c r="X2410" i="5" s="1"/>
  <c r="V2411" i="5"/>
  <c r="E2411" i="5"/>
  <c r="V2412" i="5"/>
  <c r="E2412" i="5"/>
  <c r="X2412" i="5" s="1"/>
  <c r="V2413" i="5"/>
  <c r="E2413" i="5"/>
  <c r="X2413" i="5" s="1"/>
  <c r="V2414" i="5"/>
  <c r="E2414" i="5"/>
  <c r="X2414" i="5" s="1"/>
  <c r="V2415" i="5"/>
  <c r="E2415" i="5"/>
  <c r="V2416" i="5"/>
  <c r="E2416" i="5"/>
  <c r="V2417" i="5"/>
  <c r="E2417" i="5"/>
  <c r="X2417" i="5" s="1"/>
  <c r="V2418" i="5"/>
  <c r="E2418" i="5"/>
  <c r="X2418" i="5" s="1"/>
  <c r="V2419" i="5"/>
  <c r="E2419" i="5"/>
  <c r="V2420" i="5"/>
  <c r="E2420" i="5"/>
  <c r="X2420" i="5" s="1"/>
  <c r="V2421" i="5"/>
  <c r="E2421" i="5"/>
  <c r="X2421" i="5" s="1"/>
  <c r="V2422" i="5"/>
  <c r="E2422" i="5"/>
  <c r="X2422" i="5" s="1"/>
  <c r="V2423" i="5"/>
  <c r="E2423" i="5"/>
  <c r="V2424" i="5"/>
  <c r="E2424" i="5"/>
  <c r="V2425" i="5"/>
  <c r="E2425" i="5"/>
  <c r="X2425" i="5" s="1"/>
  <c r="V2426" i="5"/>
  <c r="E2426" i="5"/>
  <c r="X2426" i="5" s="1"/>
  <c r="V2427" i="5"/>
  <c r="E2427" i="5"/>
  <c r="V2428" i="5"/>
  <c r="E2428" i="5"/>
  <c r="V2429" i="5"/>
  <c r="E2429" i="5"/>
  <c r="X2429" i="5" s="1"/>
  <c r="V2430" i="5"/>
  <c r="E2430" i="5"/>
  <c r="X2430" i="5" s="1"/>
  <c r="V2431" i="5"/>
  <c r="E2431" i="5"/>
  <c r="V2432" i="5"/>
  <c r="E2432" i="5"/>
  <c r="V2433" i="5"/>
  <c r="E2433" i="5"/>
  <c r="X2433" i="5" s="1"/>
  <c r="V2434" i="5"/>
  <c r="E2434" i="5"/>
  <c r="X2434" i="5" s="1"/>
  <c r="V2435" i="5"/>
  <c r="E2435" i="5"/>
  <c r="V2436" i="5"/>
  <c r="E2436" i="5"/>
  <c r="X2436" i="5" s="1"/>
  <c r="V2437" i="5"/>
  <c r="E2437" i="5"/>
  <c r="X2437" i="5" s="1"/>
  <c r="V2438" i="5"/>
  <c r="E2438" i="5"/>
  <c r="X2438" i="5" s="1"/>
  <c r="V2439" i="5"/>
  <c r="E2439" i="5"/>
  <c r="V2440" i="5"/>
  <c r="E2440" i="5"/>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V2469" i="5"/>
  <c r="E2469" i="5"/>
  <c r="X2469" i="5" s="1"/>
  <c r="V2470" i="5"/>
  <c r="E2470" i="5"/>
  <c r="X2470" i="5" s="1"/>
  <c r="V2471" i="5"/>
  <c r="E2471" i="5"/>
  <c r="V2472" i="5"/>
  <c r="E2472" i="5"/>
  <c r="V2473" i="5"/>
  <c r="E2473" i="5"/>
  <c r="X2473" i="5" s="1"/>
  <c r="V2474" i="5"/>
  <c r="E2474" i="5"/>
  <c r="X2474" i="5" s="1"/>
  <c r="V2475" i="5"/>
  <c r="E2475" i="5"/>
  <c r="X2475" i="5" s="1"/>
  <c r="V2476" i="5"/>
  <c r="E2476" i="5"/>
  <c r="X2476" i="5" s="1"/>
  <c r="V2477" i="5"/>
  <c r="E2477" i="5"/>
  <c r="X2477" i="5" s="1"/>
  <c r="V2478" i="5"/>
  <c r="E2478" i="5"/>
  <c r="X2478" i="5" s="1"/>
  <c r="V2479" i="5"/>
  <c r="E2479" i="5"/>
  <c r="V2480" i="5"/>
  <c r="E2480" i="5"/>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s="1"/>
  <c r="H12" i="6" s="1"/>
  <c r="D12" i="6" s="1"/>
  <c r="B11" i="6"/>
  <c r="G11" i="6"/>
  <c r="H11" i="6" s="1"/>
  <c r="D11" i="6" s="1"/>
  <c r="G9" i="6"/>
  <c r="H9" i="6"/>
  <c r="B8" i="6"/>
  <c r="G8" i="6"/>
  <c r="H8" i="6"/>
  <c r="D8" i="6" s="1"/>
  <c r="B7" i="6"/>
  <c r="G7" i="6"/>
  <c r="H7" i="6" s="1"/>
  <c r="D7" i="6" s="1"/>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R336" i="5"/>
  <c r="R332" i="5"/>
  <c r="R329" i="5"/>
  <c r="R322" i="5"/>
  <c r="R313" i="5"/>
  <c r="R283" i="5"/>
  <c r="R263" i="5"/>
  <c r="R255" i="5"/>
  <c r="R253" i="5"/>
  <c r="R233" i="5"/>
  <c r="R219" i="5"/>
  <c r="R205" i="5"/>
  <c r="R185" i="5"/>
  <c r="R157" i="5"/>
  <c r="R153" i="5"/>
  <c r="R141" i="5"/>
  <c r="R137" i="5"/>
  <c r="R121" i="5"/>
  <c r="R98" i="5"/>
  <c r="R96" i="5"/>
  <c r="R92" i="5"/>
  <c r="R88" i="5"/>
  <c r="R85" i="5"/>
  <c r="R84" i="5"/>
  <c r="R82" i="5"/>
  <c r="R81" i="5"/>
  <c r="R80" i="5"/>
  <c r="R78" i="5"/>
  <c r="R72" i="5"/>
  <c r="R69" i="5"/>
  <c r="R68" i="5"/>
  <c r="R66" i="5"/>
  <c r="R65" i="5"/>
  <c r="R64" i="5"/>
  <c r="R62" i="5"/>
  <c r="R60" i="5"/>
  <c r="R56" i="5"/>
  <c r="R53" i="5"/>
  <c r="R52" i="5"/>
  <c r="R50" i="5"/>
  <c r="R49" i="5"/>
  <c r="R48" i="5"/>
  <c r="R46" i="5"/>
  <c r="R45" i="5"/>
  <c r="R44" i="5"/>
  <c r="R40" i="5"/>
  <c r="R37" i="5"/>
  <c r="R36" i="5"/>
  <c r="R34" i="5"/>
  <c r="R33" i="5"/>
  <c r="R32" i="5"/>
  <c r="R24" i="5"/>
  <c r="R20" i="5"/>
  <c r="AB18" i="5"/>
  <c r="R6" i="5"/>
  <c r="AB6" i="5"/>
  <c r="B90" i="4"/>
  <c r="H67" i="4"/>
  <c r="P47" i="4"/>
  <c r="P46" i="4"/>
  <c r="P45" i="4"/>
  <c r="P44" i="4"/>
  <c r="P43" i="4"/>
  <c r="Q43" i="4" s="1"/>
  <c r="P41" i="4"/>
  <c r="P40" i="4"/>
  <c r="B40" i="4" s="1"/>
  <c r="A26" i="6" s="1"/>
  <c r="P39" i="4"/>
  <c r="P38" i="4"/>
  <c r="P37" i="4"/>
  <c r="Q37" i="4" s="1"/>
  <c r="P35" i="4"/>
  <c r="P34" i="4"/>
  <c r="P33" i="4"/>
  <c r="P32" i="4"/>
  <c r="P31" i="4"/>
  <c r="Q31" i="4" s="1"/>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I764" i="5"/>
  <c r="I2158" i="5"/>
  <c r="R70" i="5"/>
  <c r="AB364" i="5"/>
  <c r="R488" i="5"/>
  <c r="H1178" i="5"/>
  <c r="J1218" i="5"/>
  <c r="J1250" i="5"/>
  <c r="AB1312" i="5"/>
  <c r="F2013" i="5"/>
  <c r="AB2065" i="5"/>
  <c r="AB2152" i="5"/>
  <c r="H2474"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X79" i="5"/>
  <c r="R127" i="5"/>
  <c r="AB895" i="5"/>
  <c r="S895" i="5"/>
  <c r="AB1863" i="5"/>
  <c r="S1863" i="5"/>
  <c r="R54" i="5"/>
  <c r="R74" i="5"/>
  <c r="R189" i="5"/>
  <c r="AB210" i="5"/>
  <c r="R225" i="5"/>
  <c r="F357" i="5"/>
  <c r="R463" i="5"/>
  <c r="F586" i="5"/>
  <c r="I714" i="5"/>
  <c r="J714" i="5"/>
  <c r="S738" i="5"/>
  <c r="R94" i="5"/>
  <c r="AB170" i="5"/>
  <c r="H452" i="5"/>
  <c r="F452" i="5"/>
  <c r="S1497" i="5"/>
  <c r="X63" i="5"/>
  <c r="R237" i="5"/>
  <c r="AB262" i="5"/>
  <c r="AB298" i="5"/>
  <c r="F451" i="5"/>
  <c r="R453" i="5"/>
  <c r="J453" i="5"/>
  <c r="H453" i="5"/>
  <c r="F453" i="5"/>
  <c r="X107" i="5"/>
  <c r="AB1447" i="5"/>
  <c r="S1447" i="5"/>
  <c r="R22" i="5"/>
  <c r="AB114" i="5"/>
  <c r="R123" i="5"/>
  <c r="R167" i="5"/>
  <c r="X187" i="5"/>
  <c r="R187" i="5"/>
  <c r="I361" i="5"/>
  <c r="J361" i="5"/>
  <c r="H361" i="5"/>
  <c r="F361" i="5"/>
  <c r="I479" i="5"/>
  <c r="H479" i="5"/>
  <c r="F574" i="5"/>
  <c r="S641" i="5"/>
  <c r="R59" i="5"/>
  <c r="R111" i="5"/>
  <c r="R171" i="5"/>
  <c r="F468" i="5"/>
  <c r="R562" i="5"/>
  <c r="I1848" i="5"/>
  <c r="H1848" i="5"/>
  <c r="AB166" i="5"/>
  <c r="R201" i="5"/>
  <c r="R245" i="5"/>
  <c r="I461" i="5"/>
  <c r="F461" i="5"/>
  <c r="J552" i="5"/>
  <c r="H552" i="5"/>
  <c r="AB178" i="5"/>
  <c r="R299" i="5"/>
  <c r="I392" i="5"/>
  <c r="H392" i="5"/>
  <c r="AB110" i="5"/>
  <c r="R30"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207" i="5"/>
  <c r="AB215"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R73" i="5"/>
  <c r="R109" i="5"/>
  <c r="R133" i="5"/>
  <c r="R169" i="5"/>
  <c r="R195" i="5"/>
  <c r="R67" i="5"/>
  <c r="R19" i="5"/>
  <c r="X35" i="5"/>
  <c r="R35" i="5"/>
  <c r="R227" i="5"/>
  <c r="R41" i="5"/>
  <c r="R143" i="5"/>
  <c r="R177" i="5"/>
  <c r="R183" i="5"/>
  <c r="R241" i="5"/>
  <c r="R247" i="5"/>
  <c r="X259" i="5"/>
  <c r="R259" i="5"/>
  <c r="R93" i="5"/>
  <c r="R99" i="5"/>
  <c r="R135" i="5"/>
  <c r="R159" i="5"/>
  <c r="I373" i="5"/>
  <c r="R373" i="5"/>
  <c r="J373" i="5"/>
  <c r="H373" i="5"/>
  <c r="F373" i="5"/>
  <c r="R27" i="5"/>
  <c r="R83" i="5"/>
  <c r="R51" i="5"/>
  <c r="X51" i="5"/>
  <c r="R77" i="5"/>
  <c r="R89" i="5"/>
  <c r="R199" i="5"/>
  <c r="X131" i="5"/>
  <c r="R131" i="5"/>
  <c r="R57" i="5"/>
  <c r="R119" i="5"/>
  <c r="R223" i="5"/>
  <c r="R229" i="5"/>
  <c r="R337" i="5"/>
  <c r="R113" i="5"/>
  <c r="R155" i="5"/>
  <c r="R203" i="5"/>
  <c r="R249" i="5"/>
  <c r="R39" i="5"/>
  <c r="R55" i="5"/>
  <c r="AB140" i="5"/>
  <c r="AB156" i="5"/>
  <c r="AB160" i="5"/>
  <c r="R179" i="5"/>
  <c r="AB204" i="5"/>
  <c r="AB211" i="5"/>
  <c r="R231" i="5"/>
  <c r="R267" i="5"/>
  <c r="R289" i="5"/>
  <c r="R295"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AB118" i="5"/>
  <c r="AB130" i="5"/>
  <c r="AB182" i="5"/>
  <c r="AB194" i="5"/>
  <c r="X299" i="5"/>
  <c r="AB315" i="5"/>
  <c r="R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AB290" i="5"/>
  <c r="I349" i="5"/>
  <c r="J349" i="5"/>
  <c r="H349" i="5"/>
  <c r="F349" i="5"/>
  <c r="I381" i="5"/>
  <c r="J381" i="5"/>
  <c r="H381" i="5"/>
  <c r="F381" i="5"/>
  <c r="I408" i="5"/>
  <c r="H408" i="5"/>
  <c r="F408" i="5"/>
  <c r="I425" i="5"/>
  <c r="J425" i="5"/>
  <c r="H425" i="5"/>
  <c r="F425" i="5"/>
  <c r="R58" i="5"/>
  <c r="AB26" i="5"/>
  <c r="AB22" i="5"/>
  <c r="R25" i="5"/>
  <c r="R47" i="5"/>
  <c r="R63" i="5"/>
  <c r="R79" i="5"/>
  <c r="AB108" i="5"/>
  <c r="X111" i="5"/>
  <c r="AB124" i="5"/>
  <c r="AB128" i="5"/>
  <c r="AB146" i="5"/>
  <c r="R147" i="5"/>
  <c r="AB172" i="5"/>
  <c r="AB188" i="5"/>
  <c r="AB192" i="5"/>
  <c r="AB206" i="5"/>
  <c r="AB214" i="5"/>
  <c r="AB226" i="5"/>
  <c r="R273" i="5"/>
  <c r="R285" i="5"/>
  <c r="R291" i="5"/>
  <c r="AB29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AB138" i="5"/>
  <c r="AB154" i="5"/>
  <c r="AB158" i="5"/>
  <c r="AB202" i="5"/>
  <c r="AB223" i="5"/>
  <c r="AB238" i="5"/>
  <c r="AB246" i="5"/>
  <c r="R257" i="5"/>
  <c r="AB259" i="5"/>
  <c r="AB274" i="5"/>
  <c r="R275" i="5"/>
  <c r="R333" i="5"/>
  <c r="I357" i="5"/>
  <c r="R357" i="5"/>
  <c r="J357" i="5"/>
  <c r="H357" i="5"/>
  <c r="R364" i="5"/>
  <c r="R368" i="5"/>
  <c r="F368" i="5"/>
  <c r="R396" i="5"/>
  <c r="I396" i="5"/>
  <c r="H396" i="5"/>
  <c r="F396" i="5"/>
  <c r="I417" i="5"/>
  <c r="J417" i="5"/>
  <c r="H417" i="5"/>
  <c r="F417" i="5"/>
  <c r="F436" i="5"/>
  <c r="F456" i="5"/>
  <c r="X511" i="5"/>
  <c r="H511" i="5"/>
  <c r="H523" i="5"/>
  <c r="F523" i="5"/>
  <c r="R566" i="5"/>
  <c r="F566" i="5"/>
  <c r="J638" i="5"/>
  <c r="R638" i="5"/>
  <c r="F638" i="5"/>
  <c r="I726" i="5"/>
  <c r="F726" i="5"/>
  <c r="I742" i="5"/>
  <c r="F742" i="5"/>
  <c r="AB322" i="5"/>
  <c r="AB32" i="5"/>
  <c r="R101" i="5"/>
  <c r="R145" i="5"/>
  <c r="X147" i="5"/>
  <c r="AB162" i="5"/>
  <c r="R165" i="5"/>
  <c r="AB227" i="5"/>
  <c r="AB247" i="5"/>
  <c r="R269" i="5"/>
  <c r="R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R146" i="5"/>
  <c r="AB179" i="5"/>
  <c r="AB201" i="5"/>
  <c r="R234" i="5"/>
  <c r="R254" i="5"/>
  <c r="R286" i="5"/>
  <c r="AB320" i="5"/>
  <c r="AB412" i="5"/>
  <c r="AB105" i="5"/>
  <c r="R114" i="5"/>
  <c r="AB137" i="5"/>
  <c r="AB147" i="5"/>
  <c r="AB169" i="5"/>
  <c r="R178" i="5"/>
  <c r="AB240" i="5"/>
  <c r="R270" i="5"/>
  <c r="R311" i="5"/>
  <c r="R5"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R190" i="5"/>
  <c r="AB191" i="5"/>
  <c r="AB200" i="5"/>
  <c r="R218" i="5"/>
  <c r="AB220"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21" i="5"/>
  <c r="R242" i="5"/>
  <c r="R258" i="5"/>
  <c r="R274" i="5"/>
  <c r="R323" i="5"/>
  <c r="AB360" i="5"/>
  <c r="X371" i="5"/>
  <c r="R371" i="5"/>
  <c r="J371" i="5"/>
  <c r="H371" i="5"/>
  <c r="I371" i="5"/>
  <c r="F371" i="5"/>
  <c r="R383" i="5"/>
  <c r="J383" i="5"/>
  <c r="H383" i="5"/>
  <c r="I383" i="5"/>
  <c r="F383" i="5"/>
  <c r="AB119" i="5"/>
  <c r="AB151" i="5"/>
  <c r="AB173" i="5"/>
  <c r="R182" i="5"/>
  <c r="AB183" i="5"/>
  <c r="AB205" i="5"/>
  <c r="AB212" i="5"/>
  <c r="AB248" i="5"/>
  <c r="AB264" i="5"/>
  <c r="AB280" i="5"/>
  <c r="AB296" i="5"/>
  <c r="R319" i="5"/>
  <c r="AB328" i="5"/>
  <c r="R351" i="5"/>
  <c r="J351" i="5"/>
  <c r="H351" i="5"/>
  <c r="I351" i="5"/>
  <c r="F351" i="5"/>
  <c r="AB358" i="5"/>
  <c r="R118" i="5"/>
  <c r="AB121" i="5"/>
  <c r="R130" i="5"/>
  <c r="AB131" i="5"/>
  <c r="AB153" i="5"/>
  <c r="R162" i="5"/>
  <c r="AB163" i="5"/>
  <c r="AB185" i="5"/>
  <c r="AB195" i="5"/>
  <c r="R213" i="5"/>
  <c r="R222" i="5"/>
  <c r="AB224" i="5"/>
  <c r="R246" i="5"/>
  <c r="R278" i="5"/>
  <c r="R294" i="5"/>
  <c r="R307" i="5"/>
  <c r="X307" i="5"/>
  <c r="AB408" i="5"/>
  <c r="AB109" i="5"/>
  <c r="AB141" i="5"/>
  <c r="R150" i="5"/>
  <c r="AB19" i="5"/>
  <c r="AB27" i="5"/>
  <c r="X24" i="5"/>
  <c r="R28" i="5"/>
  <c r="AB36" i="5"/>
  <c r="AB40" i="5"/>
  <c r="AB44" i="5"/>
  <c r="AB48" i="5"/>
  <c r="AB52" i="5"/>
  <c r="AB56" i="5"/>
  <c r="AB60" i="5"/>
  <c r="AB64" i="5"/>
  <c r="AB68" i="5"/>
  <c r="AB72" i="5"/>
  <c r="AB76" i="5"/>
  <c r="AB80" i="5"/>
  <c r="AB84" i="5"/>
  <c r="AB88" i="5"/>
  <c r="AB92" i="5"/>
  <c r="AB96" i="5"/>
  <c r="AB100" i="5"/>
  <c r="AB101" i="5"/>
  <c r="R110" i="5"/>
  <c r="AB111" i="5"/>
  <c r="AB120" i="5"/>
  <c r="AB133" i="5"/>
  <c r="R142" i="5"/>
  <c r="AB143" i="5"/>
  <c r="AB152" i="5"/>
  <c r="AB165" i="5"/>
  <c r="R174" i="5"/>
  <c r="AB175" i="5"/>
  <c r="AB184" i="5"/>
  <c r="AB197" i="5"/>
  <c r="AB208" i="5"/>
  <c r="AB228" i="5"/>
  <c r="AB252" i="5"/>
  <c r="AB268" i="5"/>
  <c r="AB284" i="5"/>
  <c r="AB300" i="5"/>
  <c r="AB303" i="5"/>
  <c r="AB312" i="5"/>
  <c r="R331" i="5"/>
  <c r="X384" i="5"/>
  <c r="J384" i="5"/>
  <c r="R384" i="5"/>
  <c r="I384" i="5"/>
  <c r="H384" i="5"/>
  <c r="F384" i="5"/>
  <c r="AB402" i="5"/>
  <c r="AB31" i="5"/>
  <c r="AB25" i="5"/>
  <c r="AB37" i="5"/>
  <c r="AB45" i="5"/>
  <c r="AB53" i="5"/>
  <c r="AB57" i="5"/>
  <c r="AB61" i="5"/>
  <c r="AB65" i="5"/>
  <c r="AB69" i="5"/>
  <c r="AB73" i="5"/>
  <c r="AB81" i="5"/>
  <c r="AB89" i="5"/>
  <c r="AB113" i="5"/>
  <c r="R117" i="5"/>
  <c r="AB123" i="5"/>
  <c r="AB145" i="5"/>
  <c r="R149" i="5"/>
  <c r="R154" i="5"/>
  <c r="AB155" i="5"/>
  <c r="AB177" i="5"/>
  <c r="R181" i="5"/>
  <c r="R186" i="5"/>
  <c r="AB187" i="5"/>
  <c r="R209" i="5"/>
  <c r="R214" i="5"/>
  <c r="AB216" i="5"/>
  <c r="AB232" i="5"/>
  <c r="R250" i="5"/>
  <c r="R266" i="5"/>
  <c r="R282" i="5"/>
  <c r="R298" i="5"/>
  <c r="R327" i="5"/>
  <c r="X352"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R31" i="5"/>
  <c r="X36" i="5"/>
  <c r="X56" i="5"/>
  <c r="X60" i="5"/>
  <c r="X64" i="5"/>
  <c r="X68" i="5"/>
  <c r="X80" i="5"/>
  <c r="R102" i="5"/>
  <c r="AB103" i="5"/>
  <c r="AB112" i="5"/>
  <c r="AB125" i="5"/>
  <c r="R129" i="5"/>
  <c r="R134" i="5"/>
  <c r="AB135" i="5"/>
  <c r="AB144" i="5"/>
  <c r="AB157" i="5"/>
  <c r="R161" i="5"/>
  <c r="R166" i="5"/>
  <c r="AB167" i="5"/>
  <c r="AB176" i="5"/>
  <c r="AB189" i="5"/>
  <c r="R193" i="5"/>
  <c r="R198" i="5"/>
  <c r="AB199" i="5"/>
  <c r="R230" i="5"/>
  <c r="AB236" i="5"/>
  <c r="AB256" i="5"/>
  <c r="AB272" i="5"/>
  <c r="AB288" i="5"/>
  <c r="R315" i="5"/>
  <c r="R335" i="5"/>
  <c r="X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J356" i="5"/>
  <c r="H360" i="5"/>
  <c r="AB362" i="5"/>
  <c r="AB375" i="5"/>
  <c r="AB389" i="5"/>
  <c r="R459" i="5"/>
  <c r="F459" i="5"/>
  <c r="J459" i="5"/>
  <c r="I459" i="5"/>
  <c r="H459" i="5"/>
  <c r="AB305" i="5"/>
  <c r="AB313" i="5"/>
  <c r="AB321" i="5"/>
  <c r="AB329" i="5"/>
  <c r="AB342" i="5"/>
  <c r="I360" i="5"/>
  <c r="F363" i="5"/>
  <c r="J368" i="5"/>
  <c r="AB374" i="5"/>
  <c r="AB386" i="5"/>
  <c r="F387" i="5"/>
  <c r="AB393" i="5"/>
  <c r="X399" i="5"/>
  <c r="R399" i="5"/>
  <c r="J399" i="5"/>
  <c r="H399" i="5"/>
  <c r="I464" i="5"/>
  <c r="H464" i="5"/>
  <c r="F464" i="5"/>
  <c r="R464" i="5"/>
  <c r="J464" i="5"/>
  <c r="I478" i="5"/>
  <c r="H478" i="5"/>
  <c r="R478" i="5"/>
  <c r="J478" i="5"/>
  <c r="F478" i="5"/>
  <c r="AB333" i="5"/>
  <c r="F343" i="5"/>
  <c r="AB345" i="5"/>
  <c r="R347" i="5"/>
  <c r="J347" i="5"/>
  <c r="H347" i="5"/>
  <c r="X348"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R338" i="5"/>
  <c r="AB338" i="5"/>
  <c r="F344" i="5"/>
  <c r="J360" i="5"/>
  <c r="H364" i="5"/>
  <c r="AB366" i="5"/>
  <c r="AB394" i="5"/>
  <c r="AB401" i="5"/>
  <c r="AB416" i="5"/>
  <c r="R515" i="5"/>
  <c r="J515" i="5"/>
  <c r="I515" i="5"/>
  <c r="H515" i="5"/>
  <c r="F515" i="5"/>
  <c r="X515" i="5"/>
  <c r="R310" i="5"/>
  <c r="R318" i="5"/>
  <c r="R326" i="5"/>
  <c r="AB334" i="5"/>
  <c r="AB339" i="5"/>
  <c r="I343" i="5"/>
  <c r="H344" i="5"/>
  <c r="AB346" i="5"/>
  <c r="F356" i="5"/>
  <c r="AB359" i="5"/>
  <c r="AB369" i="5"/>
  <c r="J372" i="5"/>
  <c r="H376" i="5"/>
  <c r="AB378" i="5"/>
  <c r="AB398" i="5"/>
  <c r="F399" i="5"/>
  <c r="AB405" i="5"/>
  <c r="AB409"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X832" i="5"/>
  <c r="R832" i="5"/>
  <c r="I832" i="5"/>
  <c r="X840"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R1300" i="5"/>
  <c r="J1300" i="5"/>
  <c r="I1300" i="5"/>
  <c r="F1300" i="5"/>
  <c r="R1312" i="5"/>
  <c r="J1312" i="5"/>
  <c r="I1312" i="5"/>
  <c r="F1312" i="5"/>
  <c r="X1312" i="5"/>
  <c r="R1316" i="5"/>
  <c r="J1316" i="5"/>
  <c r="I1316" i="5"/>
  <c r="F1316" i="5"/>
  <c r="R1324" i="5"/>
  <c r="J1324" i="5"/>
  <c r="I1324" i="5"/>
  <c r="F1324" i="5"/>
  <c r="X1324" i="5"/>
  <c r="R1328" i="5"/>
  <c r="J1328" i="5"/>
  <c r="I1328" i="5"/>
  <c r="F1328" i="5"/>
  <c r="X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X1423" i="5"/>
  <c r="AB1423" i="5"/>
  <c r="J1430" i="5"/>
  <c r="X1431"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9" i="5"/>
  <c r="AB1419" i="5"/>
  <c r="J1423" i="5"/>
  <c r="AB1427"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36" i="5"/>
  <c r="X1843"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X1912"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8" i="5"/>
  <c r="X1972" i="5"/>
  <c r="X1976" i="5"/>
  <c r="X1980" i="5"/>
  <c r="X1988" i="5"/>
  <c r="X2000" i="5"/>
  <c r="X2004" i="5"/>
  <c r="X2008" i="5"/>
  <c r="X2020" i="5"/>
  <c r="X2028" i="5"/>
  <c r="X2040" i="5"/>
  <c r="X204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X2204" i="5"/>
  <c r="S2209" i="5"/>
  <c r="AB2209" i="5"/>
  <c r="I2223" i="5"/>
  <c r="H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52" i="6" s="1"/>
  <c r="G52" i="6" s="1"/>
  <c r="F2442" i="5"/>
  <c r="J2442" i="5"/>
  <c r="I2442" i="5"/>
  <c r="H2442" i="5"/>
  <c r="AB2460" i="5"/>
  <c r="F2497" i="5"/>
  <c r="R2497" i="5"/>
  <c r="J2497" i="5"/>
  <c r="I2497" i="5"/>
  <c r="H2497" i="5"/>
  <c r="S2501" i="5"/>
  <c r="F64" i="6"/>
  <c r="G5" i="6"/>
  <c r="H5" i="6"/>
  <c r="H6" i="6"/>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s="1"/>
  <c r="G51" i="6" s="1"/>
  <c r="G16" i="6"/>
  <c r="H16" i="6"/>
  <c r="B19" i="6"/>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8" i="1"/>
  <c r="F4" i="8"/>
  <c r="H4" i="8"/>
  <c r="I4" i="8"/>
  <c r="C4" i="8"/>
  <c r="S491" i="5"/>
  <c r="S511" i="5"/>
  <c r="S344" i="5"/>
  <c r="S397" i="5"/>
  <c r="S401" i="5"/>
  <c r="S409" i="5"/>
  <c r="S372" i="5"/>
  <c r="S437" i="5"/>
  <c r="S428" i="5"/>
  <c r="S452" i="5"/>
  <c r="S548" i="5"/>
  <c r="S377" i="5"/>
  <c r="S349" i="5"/>
  <c r="S539" i="5"/>
  <c r="S361" i="5"/>
  <c r="S417" i="5"/>
  <c r="S432" i="5"/>
  <c r="S560" i="5"/>
  <c r="S510" i="5"/>
  <c r="S341"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X2044" i="5"/>
  <c r="R2044" i="5"/>
  <c r="R1967" i="5"/>
  <c r="H987" i="5"/>
  <c r="X1967" i="5"/>
  <c r="H1959" i="5"/>
  <c r="R987" i="5"/>
  <c r="R2069" i="5"/>
  <c r="I1959" i="5"/>
  <c r="X1272" i="5"/>
  <c r="H2069" i="5"/>
  <c r="J1959" i="5"/>
  <c r="R1959" i="5"/>
  <c r="I678" i="5"/>
  <c r="H678" i="5"/>
  <c r="J987" i="5"/>
  <c r="S606" i="5"/>
  <c r="S610" i="5"/>
  <c r="X520" i="5"/>
  <c r="X363" i="5"/>
  <c r="X347" i="5"/>
  <c r="X456" i="5"/>
  <c r="S598" i="5"/>
  <c r="X376" i="5"/>
  <c r="X504" i="5"/>
  <c r="X503" i="5"/>
  <c r="X323" i="5"/>
  <c r="X360" i="5"/>
  <c r="X483" i="5"/>
  <c r="X488" i="5"/>
  <c r="X555" i="5"/>
  <c r="X535" i="5"/>
  <c r="X387" i="5"/>
  <c r="X559" i="5"/>
  <c r="S532" i="5"/>
  <c r="X336" i="5"/>
  <c r="X356" i="5"/>
  <c r="S356" i="5"/>
  <c r="X20" i="5"/>
  <c r="S343" i="5"/>
  <c r="X331" i="5"/>
  <c r="X451" i="5"/>
  <c r="X335" i="5"/>
  <c r="X315" i="5"/>
  <c r="X96" i="5"/>
  <c r="X48" i="5"/>
  <c r="X327" i="5"/>
  <c r="X311" i="5"/>
  <c r="S357" i="5"/>
  <c r="X383" i="5"/>
  <c r="S383" i="5"/>
  <c r="X92" i="5"/>
  <c r="X76" i="5"/>
  <c r="X44" i="5"/>
  <c r="X319" i="5"/>
  <c r="B32" i="6"/>
  <c r="J191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X1320" i="5"/>
  <c r="R2301"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X1947"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I1095" i="5"/>
  <c r="X971" i="5"/>
  <c r="R808" i="5"/>
  <c r="J2133" i="5"/>
  <c r="J2161" i="5"/>
  <c r="X1919" i="5"/>
  <c r="I1716" i="5"/>
  <c r="H1426" i="5"/>
  <c r="H1329" i="5"/>
  <c r="I608" i="5"/>
  <c r="F808" i="5"/>
  <c r="R2133" i="5"/>
  <c r="R2161" i="5"/>
  <c r="F1919" i="5"/>
  <c r="J1716" i="5"/>
  <c r="X1403" i="5"/>
  <c r="R1067" i="5"/>
  <c r="X1308" i="5"/>
  <c r="J1145" i="5"/>
  <c r="H883" i="5"/>
  <c r="H447" i="5"/>
  <c r="I808" i="5"/>
  <c r="H1900" i="5"/>
  <c r="I1919" i="5"/>
  <c r="R1716" i="5"/>
  <c r="H1684" i="5"/>
  <c r="R1285" i="5"/>
  <c r="F1308" i="5"/>
  <c r="F883" i="5"/>
  <c r="I1403" i="5"/>
  <c r="H1919" i="5"/>
  <c r="I1684" i="5"/>
  <c r="I1123" i="5"/>
  <c r="I1067" i="5"/>
  <c r="I883"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X1140"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X1811" i="5"/>
  <c r="H1317" i="5"/>
  <c r="I979" i="5"/>
  <c r="F888" i="5"/>
  <c r="R730" i="5"/>
  <c r="F524" i="5"/>
  <c r="F1140" i="5"/>
  <c r="J580" i="5"/>
  <c r="I1842" i="5"/>
  <c r="X1855" i="5"/>
  <c r="R1811" i="5"/>
  <c r="F1471" i="5"/>
  <c r="R1317" i="5"/>
  <c r="I1086" i="5"/>
  <c r="I869" i="5"/>
  <c r="H730" i="5"/>
  <c r="H592" i="5"/>
  <c r="R411" i="5"/>
  <c r="H439" i="5"/>
  <c r="H411" i="5"/>
  <c r="I730" i="5"/>
  <c r="R87" i="5"/>
  <c r="J1842" i="5"/>
  <c r="H1696" i="5"/>
  <c r="J1086" i="5"/>
  <c r="I524" i="5"/>
  <c r="R439" i="5"/>
  <c r="B31" i="6"/>
  <c r="G31" i="6" s="1"/>
  <c r="J2417" i="5"/>
  <c r="J2160" i="5"/>
  <c r="F1876" i="5"/>
  <c r="R1770" i="5"/>
  <c r="R1700" i="5"/>
  <c r="I1696" i="5"/>
  <c r="I1672" i="5"/>
  <c r="F1126" i="5"/>
  <c r="F875" i="5"/>
  <c r="R888" i="5"/>
  <c r="F783" i="5"/>
  <c r="R757" i="5"/>
  <c r="I588" i="5"/>
  <c r="R431" i="5"/>
  <c r="J435" i="5"/>
  <c r="H2012" i="5"/>
  <c r="F640" i="5"/>
  <c r="F2197" i="5"/>
  <c r="R2417" i="5"/>
  <c r="H2409" i="5"/>
  <c r="H2011" i="5"/>
  <c r="J1876" i="5"/>
  <c r="J1669" i="5"/>
  <c r="X1700" i="5"/>
  <c r="J1696" i="5"/>
  <c r="F1700" i="5"/>
  <c r="F1712" i="5"/>
  <c r="J1672" i="5"/>
  <c r="R1003" i="5"/>
  <c r="X1352" i="5"/>
  <c r="X1292"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R194" i="5"/>
  <c r="R215" i="5"/>
  <c r="J2409" i="5"/>
  <c r="H2301" i="5"/>
  <c r="H2100" i="5"/>
  <c r="J2011" i="5"/>
  <c r="R1936" i="5"/>
  <c r="H1801" i="5"/>
  <c r="H1867" i="5"/>
  <c r="I1664" i="5"/>
  <c r="H1712" i="5"/>
  <c r="F1494" i="5"/>
  <c r="J1494" i="5"/>
  <c r="X1672" i="5"/>
  <c r="I1003" i="5"/>
  <c r="H1352" i="5"/>
  <c r="R974" i="5"/>
  <c r="I1074" i="5"/>
  <c r="I875" i="5"/>
  <c r="J783" i="5"/>
  <c r="J749" i="5"/>
  <c r="R334" i="5"/>
  <c r="I1801" i="5"/>
  <c r="J1664" i="5"/>
  <c r="I1712" i="5"/>
  <c r="J1352" i="5"/>
  <c r="I1292" i="5"/>
  <c r="R875" i="5"/>
  <c r="R738" i="5"/>
  <c r="I717" i="5"/>
  <c r="R718" i="5"/>
  <c r="F757" i="5"/>
  <c r="R207" i="5"/>
  <c r="F1190" i="5"/>
  <c r="I983" i="5"/>
  <c r="J1292" i="5"/>
  <c r="F749" i="5"/>
  <c r="J717" i="5"/>
  <c r="H640" i="5"/>
  <c r="H588" i="5"/>
  <c r="R435" i="5"/>
  <c r="H431" i="5"/>
  <c r="F2061" i="5"/>
  <c r="H556" i="5"/>
  <c r="H2197" i="5"/>
  <c r="F2405" i="5"/>
  <c r="F2386" i="5"/>
  <c r="R2289" i="5"/>
  <c r="R2160" i="5"/>
  <c r="I2100" i="5"/>
  <c r="R2035" i="5"/>
  <c r="X1876" i="5"/>
  <c r="I1867" i="5"/>
  <c r="X1304" i="5"/>
  <c r="I1145" i="5"/>
  <c r="J1074" i="5"/>
  <c r="R794" i="5"/>
  <c r="I634" i="5"/>
  <c r="H670" i="5"/>
  <c r="F1940" i="5"/>
  <c r="F2289" i="5"/>
  <c r="F2154" i="5"/>
  <c r="J2100" i="5"/>
  <c r="J1940" i="5"/>
  <c r="X2035" i="5"/>
  <c r="J1867" i="5"/>
  <c r="I1761" i="5"/>
  <c r="X1471" i="5"/>
  <c r="F1193" i="5"/>
  <c r="R1115" i="5"/>
  <c r="I1035" i="5"/>
  <c r="F1304" i="5"/>
  <c r="R1074" i="5"/>
  <c r="F814" i="5"/>
  <c r="J814" i="5"/>
  <c r="J1527" i="5"/>
  <c r="I1527" i="5"/>
  <c r="H1527" i="5"/>
  <c r="X1527" i="5"/>
  <c r="F592" i="5"/>
  <c r="R592" i="5"/>
  <c r="I2386" i="5"/>
  <c r="H2405" i="5"/>
  <c r="H2180" i="5"/>
  <c r="R2100" i="5"/>
  <c r="R1940" i="5"/>
  <c r="R1867" i="5"/>
  <c r="J1193" i="5"/>
  <c r="F1145" i="5"/>
  <c r="F867" i="5"/>
  <c r="H1940" i="5"/>
  <c r="J2405" i="5"/>
  <c r="X2160" i="5"/>
  <c r="I2180" i="5"/>
  <c r="X1940" i="5"/>
  <c r="X1867" i="5"/>
  <c r="I1786" i="5"/>
  <c r="J1471" i="5"/>
  <c r="I1131" i="5"/>
  <c r="I1115" i="5"/>
  <c r="I1304" i="5"/>
  <c r="R1145" i="5"/>
  <c r="H634" i="5"/>
  <c r="R423" i="5"/>
  <c r="I2289" i="5"/>
  <c r="J1435" i="5"/>
  <c r="I1435" i="5"/>
  <c r="H1435" i="5"/>
  <c r="R2405" i="5"/>
  <c r="H2386" i="5"/>
  <c r="J2180" i="5"/>
  <c r="X2100" i="5"/>
  <c r="J1952" i="5"/>
  <c r="J1786" i="5"/>
  <c r="J1304" i="5"/>
  <c r="J423" i="5"/>
  <c r="R303" i="5"/>
  <c r="H379" i="5"/>
  <c r="R71" i="5"/>
  <c r="F2381" i="5"/>
  <c r="J2386" i="5"/>
  <c r="R2180" i="5"/>
  <c r="H2160" i="5"/>
  <c r="F2100" i="5"/>
  <c r="R1952" i="5"/>
  <c r="H2035" i="5"/>
  <c r="F1867" i="5"/>
  <c r="R1786" i="5"/>
  <c r="R1131" i="5"/>
  <c r="R1304" i="5"/>
  <c r="I971" i="5"/>
  <c r="F1074" i="5"/>
  <c r="F971" i="5"/>
  <c r="I817" i="5"/>
  <c r="J379" i="5"/>
  <c r="R2386" i="5"/>
  <c r="I2160" i="5"/>
  <c r="X1952" i="5"/>
  <c r="I2035" i="5"/>
  <c r="I1471" i="5"/>
  <c r="R1471" i="5"/>
  <c r="R971" i="5"/>
  <c r="H1145" i="5"/>
  <c r="H971" i="5"/>
  <c r="J817" i="5"/>
  <c r="R817" i="5"/>
  <c r="R1055" i="5"/>
  <c r="I891" i="5"/>
  <c r="H867" i="5"/>
  <c r="R712" i="5"/>
  <c r="R427" i="5"/>
  <c r="R608" i="5"/>
  <c r="J712" i="5"/>
  <c r="J2465" i="5"/>
  <c r="F1696" i="5"/>
  <c r="I2205" i="5"/>
  <c r="R2205" i="5"/>
  <c r="J2205" i="5"/>
  <c r="H2205" i="5"/>
  <c r="F2205" i="5"/>
  <c r="X640" i="5"/>
  <c r="R640" i="5"/>
  <c r="J1067" i="5"/>
  <c r="H1067" i="5"/>
  <c r="X672" i="5"/>
  <c r="R672" i="5"/>
  <c r="R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I2199" i="5"/>
  <c r="R2199" i="5"/>
  <c r="J2199" i="5"/>
  <c r="X1051" i="5"/>
  <c r="H1051" i="5"/>
  <c r="R578" i="5"/>
  <c r="F578" i="5"/>
  <c r="R306" i="5"/>
  <c r="R243" i="5"/>
  <c r="J1761" i="5"/>
  <c r="I1510" i="5"/>
  <c r="X1464" i="5"/>
  <c r="F1138" i="5"/>
  <c r="F891" i="5"/>
  <c r="H2265" i="5"/>
  <c r="F974" i="5"/>
  <c r="I2397" i="5"/>
  <c r="F2397" i="5"/>
  <c r="I2253" i="5"/>
  <c r="R2253" i="5"/>
  <c r="J2253" i="5"/>
  <c r="H2253" i="5"/>
  <c r="I2257" i="5"/>
  <c r="J2257" i="5"/>
  <c r="J1403" i="5"/>
  <c r="H1403" i="5"/>
  <c r="R191" i="5"/>
  <c r="R103" i="5"/>
  <c r="R314" i="5"/>
  <c r="R330" i="5"/>
  <c r="J1510" i="5"/>
  <c r="H891" i="5"/>
  <c r="H915" i="5"/>
  <c r="J608" i="5"/>
  <c r="X712" i="5"/>
  <c r="I2189" i="5"/>
  <c r="H2189" i="5"/>
  <c r="I1851" i="5"/>
  <c r="F1851" i="5"/>
  <c r="I1633" i="5"/>
  <c r="F1633" i="5"/>
  <c r="R239" i="5"/>
  <c r="I391" i="5"/>
  <c r="F391" i="5"/>
  <c r="F915" i="5"/>
  <c r="H712" i="5"/>
  <c r="H427"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R16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R279" i="5"/>
  <c r="R717" i="5"/>
  <c r="H717" i="5"/>
  <c r="R251" i="5"/>
  <c r="R293" i="5"/>
  <c r="R290" i="5"/>
  <c r="I2016" i="5"/>
  <c r="H2016" i="5"/>
  <c r="F2016"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R277" i="5"/>
  <c r="R600" i="5"/>
  <c r="J600" i="5"/>
  <c r="F600" i="5"/>
  <c r="R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R287" i="5"/>
  <c r="I435" i="5"/>
  <c r="F435" i="5"/>
  <c r="I2232" i="5"/>
  <c r="H2232" i="5"/>
  <c r="X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I431" i="5"/>
  <c r="F431" i="5"/>
  <c r="I427" i="5"/>
  <c r="F427" i="5"/>
  <c r="B37" i="6"/>
  <c r="G37" i="6" s="1"/>
  <c r="B42" i="6"/>
  <c r="G42" i="6" s="1"/>
  <c r="B25" i="6"/>
  <c r="G25" i="6" s="1"/>
  <c r="B39" i="6"/>
  <c r="G39" i="6" s="1"/>
  <c r="F24" i="6"/>
  <c r="B44" i="6"/>
  <c r="G44" i="6" s="1"/>
  <c r="H44" i="6" s="1"/>
  <c r="D44" i="6" s="1"/>
  <c r="G32" i="6"/>
  <c r="B49" i="6"/>
  <c r="G49" i="6" s="1"/>
  <c r="B34" i="6"/>
  <c r="G34" i="6" s="1"/>
  <c r="H34" i="6" s="1"/>
  <c r="D34" i="6" s="1"/>
  <c r="B29" i="6"/>
  <c r="G29" i="6" s="1"/>
  <c r="H29" i="6" s="1"/>
  <c r="D29" i="6" s="1"/>
  <c r="B24" i="6"/>
  <c r="G24" i="6"/>
  <c r="H24" i="6" s="1"/>
  <c r="D24" i="6" s="1"/>
  <c r="G19" i="6"/>
  <c r="H19" i="6"/>
  <c r="F2426" i="5"/>
  <c r="R2426" i="5"/>
  <c r="J2426" i="5"/>
  <c r="I2426" i="5"/>
  <c r="H2426" i="5"/>
  <c r="D5" i="6"/>
  <c r="F2446" i="5"/>
  <c r="H2446" i="5"/>
  <c r="J2446" i="5"/>
  <c r="I2446" i="5"/>
  <c r="R2446" i="5"/>
  <c r="G22" i="6"/>
  <c r="H22" i="6" s="1"/>
  <c r="D22" i="6" s="1"/>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40" i="5"/>
  <c r="R394" i="5"/>
  <c r="J394" i="5"/>
  <c r="I394" i="5"/>
  <c r="H394" i="5"/>
  <c r="F394" i="5"/>
  <c r="R374" i="5"/>
  <c r="I374" i="5"/>
  <c r="H374" i="5"/>
  <c r="F374" i="5"/>
  <c r="J374" i="5"/>
  <c r="R355" i="5"/>
  <c r="J355" i="5"/>
  <c r="H355" i="5"/>
  <c r="F355" i="5"/>
  <c r="I355" i="5"/>
  <c r="R324" i="5"/>
  <c r="R300" i="5"/>
  <c r="R292" i="5"/>
  <c r="R284" i="5"/>
  <c r="R276" i="5"/>
  <c r="R268" i="5"/>
  <c r="R260" i="5"/>
  <c r="R252" i="5"/>
  <c r="R244" i="5"/>
  <c r="R236" i="5"/>
  <c r="R228" i="5"/>
  <c r="R132" i="5"/>
  <c r="R402" i="5"/>
  <c r="J402" i="5"/>
  <c r="I402" i="5"/>
  <c r="H402" i="5"/>
  <c r="F402" i="5"/>
  <c r="R204" i="5"/>
  <c r="R116" i="5"/>
  <c r="R104" i="5"/>
  <c r="B46" i="6"/>
  <c r="G46" i="6" s="1"/>
  <c r="B26" i="6"/>
  <c r="G26" i="6" s="1"/>
  <c r="B36" i="6"/>
  <c r="G36" i="6" s="1"/>
  <c r="G20" i="6"/>
  <c r="H20" i="6"/>
  <c r="D20" i="6" s="1"/>
  <c r="H2439" i="5"/>
  <c r="F2439" i="5"/>
  <c r="X2439" i="5"/>
  <c r="R2439" i="5"/>
  <c r="J2439" i="5"/>
  <c r="I2439" i="5"/>
  <c r="F2414" i="5"/>
  <c r="R2414" i="5"/>
  <c r="J2414" i="5"/>
  <c r="I2414" i="5"/>
  <c r="H2414" i="5"/>
  <c r="J2448" i="5"/>
  <c r="F2448" i="5"/>
  <c r="X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R328" i="5"/>
  <c r="R220" i="5"/>
  <c r="R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J2479" i="5"/>
  <c r="I2479" i="5"/>
  <c r="X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R296" i="5"/>
  <c r="R288" i="5"/>
  <c r="R280" i="5"/>
  <c r="R272" i="5"/>
  <c r="R264" i="5"/>
  <c r="R256" i="5"/>
  <c r="R248" i="5"/>
  <c r="R240" i="5"/>
  <c r="R232" i="5"/>
  <c r="R224" i="5"/>
  <c r="R382" i="5"/>
  <c r="I382" i="5"/>
  <c r="H382" i="5"/>
  <c r="F382" i="5"/>
  <c r="J382" i="5"/>
  <c r="R359" i="5"/>
  <c r="J359" i="5"/>
  <c r="H359" i="5"/>
  <c r="F359" i="5"/>
  <c r="I359" i="5"/>
  <c r="R196" i="5"/>
  <c r="R208" i="5"/>
  <c r="R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316" i="5"/>
  <c r="R172" i="5"/>
  <c r="R160" i="5"/>
  <c r="R180" i="5"/>
  <c r="R200" i="5"/>
  <c r="R156" i="5"/>
  <c r="R308" i="5"/>
  <c r="R100" i="5"/>
  <c r="R312" i="5"/>
  <c r="R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R152" i="5"/>
  <c r="R212" i="5"/>
  <c r="R168" i="5"/>
  <c r="F44" i="6"/>
  <c r="F34" i="6"/>
  <c r="F39" i="6"/>
  <c r="F65" i="6"/>
  <c r="B2" i="6" s="1"/>
  <c r="F49" i="6"/>
  <c r="F29" i="6"/>
  <c r="F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R320" i="5"/>
  <c r="R112" i="5"/>
  <c r="S566" i="5"/>
  <c r="S412" i="5"/>
  <c r="S363" i="5"/>
  <c r="S542" i="5"/>
  <c r="S360" i="5"/>
  <c r="S482" i="5"/>
  <c r="S546" i="5"/>
  <c r="S353" i="5"/>
  <c r="S563" i="5"/>
  <c r="S459" i="5"/>
  <c r="S373" i="5"/>
  <c r="S499" i="5"/>
  <c r="S455" i="5"/>
  <c r="S495" i="5"/>
  <c r="S508" i="5"/>
  <c r="S384" i="5"/>
  <c r="S523" i="5"/>
  <c r="S535" i="5"/>
  <c r="S476" i="5"/>
  <c r="S371" i="5"/>
  <c r="S351" i="5"/>
  <c r="S492" i="5"/>
  <c r="S456" i="5"/>
  <c r="S376" i="5"/>
  <c r="S504" i="5"/>
  <c r="S483" i="5"/>
  <c r="S488" i="5"/>
  <c r="S590" i="5"/>
  <c r="S368" i="5"/>
  <c r="S530" i="5"/>
  <c r="S480" i="5"/>
  <c r="S531" i="5"/>
  <c r="S399" i="5"/>
  <c r="S345" i="5"/>
  <c r="S528" i="5"/>
  <c r="S516" i="5"/>
  <c r="S594" i="5"/>
  <c r="S507" i="5"/>
  <c r="S451" i="5"/>
  <c r="S582" i="5"/>
  <c r="S500" i="5"/>
  <c r="S347"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69" i="5"/>
  <c r="S381" i="5"/>
  <c r="S597" i="5"/>
  <c r="X599" i="5"/>
  <c r="S599" i="5"/>
  <c r="X140" i="5"/>
  <c r="X611" i="5"/>
  <c r="S611" i="5"/>
  <c r="X220" i="5"/>
  <c r="S601" i="5"/>
  <c r="X340" i="5"/>
  <c r="X467" i="5"/>
  <c r="X427" i="5"/>
  <c r="X472" i="5"/>
  <c r="X287" i="5"/>
  <c r="X407" i="5"/>
  <c r="X152" i="5"/>
  <c r="X180" i="5"/>
  <c r="X375" i="5"/>
  <c r="X232" i="5"/>
  <c r="X264" i="5"/>
  <c r="X296" i="5"/>
  <c r="X192" i="5"/>
  <c r="X176" i="5"/>
  <c r="X244" i="5"/>
  <c r="X276" i="5"/>
  <c r="X567" i="5"/>
  <c r="X151" i="5"/>
  <c r="X596" i="5"/>
  <c r="X91" i="5"/>
  <c r="X524" i="5"/>
  <c r="X496" i="5"/>
  <c r="X103" i="5"/>
  <c r="X320" i="5"/>
  <c r="X212" i="5"/>
  <c r="X339" i="5"/>
  <c r="X188" i="5"/>
  <c r="X359" i="5"/>
  <c r="X328" i="5"/>
  <c r="X591" i="5"/>
  <c r="X204" i="5"/>
  <c r="X595" i="5"/>
  <c r="X411" i="5"/>
  <c r="X439" i="5"/>
  <c r="X600" i="5"/>
  <c r="S600" i="5"/>
  <c r="X447" i="5"/>
  <c r="X251" i="5"/>
  <c r="X423" i="5"/>
  <c r="X191" i="5"/>
  <c r="X243" i="5"/>
  <c r="X403" i="5"/>
  <c r="X108" i="5"/>
  <c r="X112" i="5"/>
  <c r="X168" i="5"/>
  <c r="X164" i="5"/>
  <c r="X308" i="5"/>
  <c r="X200" i="5"/>
  <c r="X316" i="5"/>
  <c r="X144" i="5"/>
  <c r="X208" i="5"/>
  <c r="S382" i="5"/>
  <c r="X224" i="5"/>
  <c r="X256" i="5"/>
  <c r="X288" i="5"/>
  <c r="X367" i="5"/>
  <c r="X475" i="5"/>
  <c r="X116" i="5"/>
  <c r="X236" i="5"/>
  <c r="X268" i="5"/>
  <c r="X300" i="5"/>
  <c r="X431" i="5"/>
  <c r="X207" i="5"/>
  <c r="X592" i="5"/>
  <c r="X395" i="5"/>
  <c r="X115" i="5"/>
  <c r="S533" i="5"/>
  <c r="X148" i="5"/>
  <c r="X575" i="5"/>
  <c r="X216" i="5"/>
  <c r="X355" i="5"/>
  <c r="S355" i="5"/>
  <c r="X588" i="5"/>
  <c r="X391" i="5"/>
  <c r="S602" i="5"/>
  <c r="X587" i="5"/>
  <c r="X312" i="5"/>
  <c r="X156" i="5"/>
  <c r="X124" i="5"/>
  <c r="X603" i="5"/>
  <c r="S603" i="5"/>
  <c r="X248" i="5"/>
  <c r="X280" i="5"/>
  <c r="X184" i="5"/>
  <c r="X104" i="5"/>
  <c r="X228" i="5"/>
  <c r="X260" i="5"/>
  <c r="X292" i="5"/>
  <c r="S605" i="5"/>
  <c r="X279" i="5"/>
  <c r="X163" i="5"/>
  <c r="X443" i="5"/>
  <c r="X128" i="5"/>
  <c r="X571" i="5"/>
  <c r="X172" i="5"/>
  <c r="X607" i="5"/>
  <c r="S607" i="5"/>
  <c r="X579" i="5"/>
  <c r="X132" i="5"/>
  <c r="X324" i="5"/>
  <c r="X303" i="5"/>
  <c r="X211" i="5"/>
  <c r="X435" i="5"/>
  <c r="X576" i="5"/>
  <c r="X43" i="5"/>
  <c r="X215" i="5"/>
  <c r="X580" i="5"/>
  <c r="X556" i="5"/>
  <c r="X87" i="5"/>
  <c r="X463" i="5"/>
  <c r="X136" i="5"/>
  <c r="X160" i="5"/>
  <c r="X460" i="5"/>
  <c r="X196" i="5"/>
  <c r="X240" i="5"/>
  <c r="X272" i="5"/>
  <c r="X120" i="5"/>
  <c r="X252" i="5"/>
  <c r="X284" i="5"/>
  <c r="X583" i="5"/>
  <c r="X419" i="5"/>
  <c r="X415" i="5"/>
  <c r="X239" i="5"/>
  <c r="X608" i="5"/>
  <c r="X71" i="5"/>
  <c r="AB12" i="5"/>
  <c r="AB9" i="5"/>
  <c r="AB10" i="5"/>
  <c r="AB14" i="5"/>
  <c r="AB17" i="5"/>
  <c r="AB16" i="5"/>
  <c r="AB8" i="5"/>
  <c r="AB13" i="5"/>
  <c r="AB15" i="5"/>
  <c r="AB11" i="5"/>
  <c r="AB7" i="5"/>
  <c r="D19" i="6"/>
  <c r="X100" i="5"/>
  <c r="C2" i="6"/>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R16" i="5"/>
  <c r="R10" i="5"/>
  <c r="R13" i="5"/>
  <c r="R7" i="5"/>
  <c r="R17" i="5"/>
  <c r="G67" i="6"/>
  <c r="R12" i="5"/>
  <c r="R9" i="5"/>
  <c r="R8" i="5"/>
  <c r="R15" i="5"/>
  <c r="R11" i="5"/>
  <c r="R14" i="5"/>
  <c r="X12" i="5"/>
  <c r="X11" i="5"/>
  <c r="X15" i="5"/>
  <c r="X8" i="5"/>
  <c r="X7" i="5"/>
  <c r="X16" i="5"/>
  <c r="S331" i="5"/>
  <c r="S327" i="5"/>
  <c r="S339" i="5"/>
  <c r="S337" i="5"/>
  <c r="S326" i="5"/>
  <c r="S332" i="5"/>
  <c r="S340" i="5"/>
  <c r="S333" i="5"/>
  <c r="S330" i="5"/>
  <c r="S336" i="5"/>
  <c r="S338" i="5"/>
  <c r="S334" i="5"/>
  <c r="S322" i="5"/>
  <c r="S328" i="5"/>
  <c r="S329" i="5"/>
  <c r="S323" i="5"/>
  <c r="S335" i="5"/>
  <c r="S325" i="5"/>
  <c r="S324" i="5"/>
  <c r="S296" i="5"/>
  <c r="S300" i="5"/>
  <c r="S293" i="5"/>
  <c r="S313" i="5"/>
  <c r="S306" i="5"/>
  <c r="S312" i="5"/>
  <c r="S283" i="5"/>
  <c r="S278" i="5"/>
  <c r="S280" i="5"/>
  <c r="S304" i="5"/>
  <c r="S286" i="5"/>
  <c r="S290" i="5"/>
  <c r="S318" i="5"/>
  <c r="S289" i="5"/>
  <c r="S284" i="5"/>
  <c r="S316" i="5"/>
  <c r="S299" i="5"/>
  <c r="S291" i="5"/>
  <c r="S314" i="5"/>
  <c r="S294" i="5"/>
  <c r="S281" i="5"/>
  <c r="S277" i="5"/>
  <c r="S311" i="5"/>
  <c r="S321" i="5"/>
  <c r="S317" i="5"/>
  <c r="S319" i="5"/>
  <c r="S285" i="5"/>
  <c r="S287" i="5"/>
  <c r="S308" i="5"/>
  <c r="S320" i="5"/>
  <c r="S301" i="5"/>
  <c r="S297" i="5"/>
  <c r="S310" i="5"/>
  <c r="S292" i="5"/>
  <c r="S302" i="5"/>
  <c r="S309" i="5"/>
  <c r="S279" i="5"/>
  <c r="S295" i="5"/>
  <c r="S288" i="5"/>
  <c r="S315" i="5"/>
  <c r="S298" i="5"/>
  <c r="S303" i="5"/>
  <c r="S307" i="5"/>
  <c r="S305" i="5"/>
  <c r="S282" i="5"/>
  <c r="S269" i="5"/>
  <c r="S273" i="5"/>
  <c r="S256" i="5"/>
  <c r="S260" i="5"/>
  <c r="S252" i="5"/>
  <c r="S248" i="5"/>
  <c r="S271" i="5"/>
  <c r="S250" i="5"/>
  <c r="S251" i="5"/>
  <c r="S262" i="5"/>
  <c r="S265" i="5"/>
  <c r="S268" i="5"/>
  <c r="S264" i="5"/>
  <c r="S257" i="5"/>
  <c r="S258" i="5"/>
  <c r="S276" i="5"/>
  <c r="S255" i="5"/>
  <c r="S253" i="5"/>
  <c r="S263" i="5"/>
  <c r="S254" i="5"/>
  <c r="S261" i="5"/>
  <c r="S259" i="5"/>
  <c r="S267" i="5"/>
  <c r="S249" i="5"/>
  <c r="S275" i="5"/>
  <c r="S274" i="5"/>
  <c r="S270" i="5"/>
  <c r="S266" i="5"/>
  <c r="S272" i="5"/>
  <c r="S58" i="5"/>
  <c r="S74" i="5"/>
  <c r="S203" i="5"/>
  <c r="S169" i="5"/>
  <c r="S219" i="5"/>
  <c r="S47" i="5"/>
  <c r="S113" i="5"/>
  <c r="S137" i="5"/>
  <c r="S223" i="5"/>
  <c r="S187" i="5"/>
  <c r="S175" i="5"/>
  <c r="S99" i="5"/>
  <c r="S210" i="5"/>
  <c r="S44" i="5"/>
  <c r="S114" i="5"/>
  <c r="S133" i="5"/>
  <c r="S96" i="5"/>
  <c r="S141" i="5"/>
  <c r="S48" i="5"/>
  <c r="S174" i="5"/>
  <c r="S107" i="5"/>
  <c r="S79" i="5"/>
  <c r="S46" i="5"/>
  <c r="S63" i="5"/>
  <c r="S30" i="5"/>
  <c r="S140" i="5"/>
  <c r="S196" i="5"/>
  <c r="S232" i="5"/>
  <c r="S163" i="5"/>
  <c r="S94" i="5"/>
  <c r="S85" i="5"/>
  <c r="S53" i="5"/>
  <c r="S55" i="5"/>
  <c r="S145" i="5"/>
  <c r="S159" i="5"/>
  <c r="S199" i="5"/>
  <c r="S57" i="5"/>
  <c r="S27" i="5"/>
  <c r="S73" i="5"/>
  <c r="S149" i="5"/>
  <c r="S222" i="5"/>
  <c r="S238" i="5"/>
  <c r="S88" i="5"/>
  <c r="S209" i="5"/>
  <c r="S165" i="5"/>
  <c r="S181" i="5"/>
  <c r="S64" i="5"/>
  <c r="S220" i="5"/>
  <c r="S194" i="5"/>
  <c r="S108" i="5"/>
  <c r="S156" i="5"/>
  <c r="S43" i="5"/>
  <c r="S120" i="5"/>
  <c r="S207" i="5"/>
  <c r="S172" i="5"/>
  <c r="S198" i="5"/>
  <c r="S153" i="5"/>
  <c r="S92" i="5"/>
  <c r="S206" i="5"/>
  <c r="S106" i="5"/>
  <c r="S179" i="5"/>
  <c r="S157" i="5"/>
  <c r="S51" i="5"/>
  <c r="S68" i="5"/>
  <c r="S32" i="5"/>
  <c r="S166" i="5"/>
  <c r="S122" i="5"/>
  <c r="S70" i="5"/>
  <c r="S116" i="5"/>
  <c r="S184" i="5"/>
  <c r="S244" i="5"/>
  <c r="S193" i="5"/>
  <c r="S105" i="5"/>
  <c r="S143" i="5"/>
  <c r="S59" i="5"/>
  <c r="S56" i="5"/>
  <c r="S158" i="5"/>
  <c r="S118" i="5"/>
  <c r="S186" i="5"/>
  <c r="S242" i="5"/>
  <c r="S204" i="5"/>
  <c r="S201" i="5"/>
  <c r="S128" i="5"/>
  <c r="S150" i="5"/>
  <c r="S167" i="5"/>
  <c r="S61" i="5"/>
  <c r="S83" i="5"/>
  <c r="S135" i="5"/>
  <c r="S190" i="5"/>
  <c r="S75" i="5"/>
  <c r="S127" i="5"/>
  <c r="S69" i="5"/>
  <c r="S25" i="5"/>
  <c r="S33" i="5"/>
  <c r="S226" i="5"/>
  <c r="S231" i="5"/>
  <c r="S109" i="5"/>
  <c r="S234" i="5"/>
  <c r="S62" i="5"/>
  <c r="S40" i="5"/>
  <c r="S54" i="5"/>
  <c r="S101" i="5"/>
  <c r="S246" i="5"/>
  <c r="S212" i="5"/>
  <c r="S115" i="5"/>
  <c r="S91" i="5"/>
  <c r="S168" i="5"/>
  <c r="S124" i="5"/>
  <c r="S136" i="5"/>
  <c r="S132" i="5"/>
  <c r="S211" i="5"/>
  <c r="S245" i="5"/>
  <c r="S98" i="5"/>
  <c r="S72" i="5"/>
  <c r="S82" i="5"/>
  <c r="S66" i="5"/>
  <c r="S188" i="5"/>
  <c r="S103" i="5"/>
  <c r="S152" i="5"/>
  <c r="S177" i="5"/>
  <c r="S237" i="5"/>
  <c r="S155" i="5"/>
  <c r="S125" i="5"/>
  <c r="S37" i="5"/>
  <c r="S38" i="5"/>
  <c r="S126" i="5"/>
  <c r="S29" i="5"/>
  <c r="S78" i="5"/>
  <c r="S52" i="5"/>
  <c r="S147" i="5"/>
  <c r="S225" i="5"/>
  <c r="S49" i="5"/>
  <c r="S178" i="5"/>
  <c r="S230" i="5"/>
  <c r="S217" i="5"/>
  <c r="S154" i="5"/>
  <c r="S71" i="5"/>
  <c r="S77" i="5"/>
  <c r="S195" i="5"/>
  <c r="S67" i="5"/>
  <c r="S227" i="5"/>
  <c r="S130" i="5"/>
  <c r="S36" i="5"/>
  <c r="S202" i="5"/>
  <c r="S218" i="5"/>
  <c r="S76" i="5"/>
  <c r="S240" i="5"/>
  <c r="S200" i="5"/>
  <c r="S191" i="5"/>
  <c r="S243" i="5"/>
  <c r="S97" i="5"/>
  <c r="S65" i="5"/>
  <c r="S146" i="5"/>
  <c r="S173" i="5"/>
  <c r="S192" i="5"/>
  <c r="S236" i="5"/>
  <c r="S164" i="5"/>
  <c r="S151" i="5"/>
  <c r="S247" i="5"/>
  <c r="S123" i="5"/>
  <c r="S95" i="5"/>
  <c r="S229" i="5"/>
  <c r="S119" i="5"/>
  <c r="S39" i="5"/>
  <c r="S89" i="5"/>
  <c r="S81" i="5"/>
  <c r="S93" i="5"/>
  <c r="S117" i="5"/>
  <c r="S214" i="5"/>
  <c r="S162" i="5"/>
  <c r="S185" i="5"/>
  <c r="S205" i="5"/>
  <c r="S170" i="5"/>
  <c r="S100" i="5"/>
  <c r="S24" i="5"/>
  <c r="S144" i="5"/>
  <c r="S216" i="5"/>
  <c r="S215" i="5"/>
  <c r="S161" i="5"/>
  <c r="S183" i="5"/>
  <c r="S129" i="5"/>
  <c r="S26" i="5"/>
  <c r="S41" i="5"/>
  <c r="S50" i="5"/>
  <c r="S80" i="5"/>
  <c r="S134" i="5"/>
  <c r="S139" i="5"/>
  <c r="S90" i="5"/>
  <c r="S60" i="5"/>
  <c r="S180" i="5"/>
  <c r="S208" i="5"/>
  <c r="S102" i="5"/>
  <c r="S160" i="5"/>
  <c r="S112" i="5"/>
  <c r="S87" i="5"/>
  <c r="S171" i="5"/>
  <c r="S131" i="5"/>
  <c r="S235" i="5"/>
  <c r="S121" i="5"/>
  <c r="S182" i="5"/>
  <c r="S138" i="5"/>
  <c r="S233" i="5"/>
  <c r="S142" i="5"/>
  <c r="S35" i="5"/>
  <c r="S31" i="5"/>
  <c r="S111" i="5"/>
  <c r="S86" i="5"/>
  <c r="S34" i="5"/>
  <c r="S241" i="5"/>
  <c r="S176" i="5"/>
  <c r="S228" i="5"/>
  <c r="S224" i="5"/>
  <c r="S148" i="5"/>
  <c r="S42" i="5"/>
  <c r="S45" i="5"/>
  <c r="S197" i="5"/>
  <c r="S28" i="5"/>
  <c r="S110" i="5"/>
  <c r="S221" i="5"/>
  <c r="S84" i="5"/>
  <c r="S239" i="5"/>
  <c r="S189" i="5"/>
  <c r="S104" i="5"/>
  <c r="S213" i="5"/>
  <c r="S16" i="5"/>
  <c r="S7" i="5"/>
  <c r="S12" i="5"/>
  <c r="S18" i="5"/>
  <c r="S19" i="5"/>
  <c r="S21" i="5"/>
  <c r="S15" i="5"/>
  <c r="S23" i="5"/>
  <c r="S13" i="5"/>
  <c r="S17" i="5"/>
  <c r="S6" i="5"/>
  <c r="S14" i="5"/>
  <c r="S10" i="5"/>
  <c r="S22" i="5"/>
  <c r="S8" i="5"/>
  <c r="S9" i="5"/>
  <c r="S20" i="5"/>
  <c r="S11" i="5"/>
  <c r="S5" i="5"/>
  <c r="G64" i="6" a="1"/>
  <c r="G68" i="6" l="1"/>
  <c r="G65" i="6"/>
  <c r="H65" i="6" s="1"/>
  <c r="D65" i="6" s="1"/>
  <c r="G66" i="6"/>
  <c r="H49" i="6"/>
  <c r="D49" i="6" s="1"/>
  <c r="F27" i="6"/>
  <c r="F47" i="6" s="1"/>
  <c r="B47" i="6"/>
  <c r="G47" i="6" s="1"/>
  <c r="H39" i="6"/>
  <c r="D39" i="6" s="1"/>
  <c r="C29" i="6"/>
  <c r="F68" i="6"/>
  <c r="F42" i="6"/>
  <c r="H42" i="6" s="1"/>
  <c r="D42" i="6" s="1"/>
  <c r="F37" i="6"/>
  <c r="H37" i="6" s="1"/>
  <c r="D37" i="6" s="1"/>
  <c r="C17" i="6"/>
  <c r="C22" i="6"/>
  <c r="C16" i="6"/>
  <c r="G17" i="6"/>
  <c r="H17" i="6" s="1"/>
  <c r="C37" i="6"/>
  <c r="B79" i="4"/>
  <c r="A57" i="6" s="1"/>
  <c r="B37" i="4"/>
  <c r="A23" i="6" s="1"/>
  <c r="B67" i="4"/>
  <c r="A48" i="6" s="1"/>
  <c r="B43" i="4"/>
  <c r="A28" i="6" s="1"/>
  <c r="B77" i="4"/>
  <c r="A55" i="6" s="1"/>
  <c r="B83" i="4"/>
  <c r="A59" i="6" s="1"/>
  <c r="B75" i="4"/>
  <c r="A54" i="6" s="1"/>
  <c r="B81" i="4"/>
  <c r="A58" i="6" s="1"/>
  <c r="B87" i="4"/>
  <c r="A62" i="6" s="1"/>
  <c r="B49" i="4"/>
  <c r="A33" i="6" s="1"/>
  <c r="B85" i="4"/>
  <c r="A60" i="6" s="1"/>
  <c r="B31" i="4"/>
  <c r="A18" i="6" s="1"/>
  <c r="B61" i="4"/>
  <c r="A43" i="6" s="1"/>
  <c r="G21" i="6"/>
  <c r="H21" i="6" s="1"/>
  <c r="B41" i="6"/>
  <c r="G41" i="6" s="1"/>
  <c r="F26" i="6"/>
  <c r="F54" i="6" s="1"/>
  <c r="F30" i="6"/>
  <c r="F45" i="6"/>
  <c r="H25" i="6"/>
  <c r="D25" i="6" s="1"/>
  <c r="F35" i="6"/>
  <c r="F40" i="6"/>
  <c r="F66" i="6"/>
  <c r="F50" i="6"/>
  <c r="K66" i="6"/>
  <c r="D15" i="6"/>
  <c r="D14" i="6"/>
  <c r="K65" i="6"/>
  <c r="C24" i="6"/>
  <c r="B50" i="6"/>
  <c r="G50" i="6" s="1"/>
  <c r="C20" i="6"/>
  <c r="B89" i="4"/>
  <c r="A63" i="6" s="1"/>
  <c r="C25" i="6"/>
  <c r="C44" i="6"/>
  <c r="B40" i="6"/>
  <c r="G40" i="6" s="1"/>
  <c r="B30" i="6"/>
  <c r="G30" i="6" s="1"/>
  <c r="C49" i="6"/>
  <c r="B55" i="4"/>
  <c r="A38" i="6" s="1"/>
  <c r="C34" i="6"/>
  <c r="C19" i="6"/>
  <c r="B45" i="6"/>
  <c r="G45" i="6" s="1"/>
  <c r="B35" i="6"/>
  <c r="G35" i="6" s="1"/>
  <c r="C39" i="6"/>
  <c r="C15" i="6"/>
  <c r="C14" i="6"/>
  <c r="G69" i="6" a="1"/>
  <c r="G69" i="6" s="1"/>
  <c r="H69" i="6" s="1"/>
  <c r="C9" i="6"/>
  <c r="C11" i="6"/>
  <c r="C10" i="6"/>
  <c r="C12" i="6"/>
  <c r="C8" i="6"/>
  <c r="C7" i="6"/>
  <c r="B35" i="4"/>
  <c r="A22" i="6" s="1"/>
  <c r="D67" i="4"/>
  <c r="B64" i="4"/>
  <c r="A46" i="6" s="1"/>
  <c r="B58" i="4"/>
  <c r="A41" i="6" s="1"/>
  <c r="A25" i="6"/>
  <c r="B63" i="4"/>
  <c r="A45" i="6" s="1"/>
  <c r="B51" i="4"/>
  <c r="A35" i="6" s="1"/>
  <c r="A15" i="6"/>
  <c r="B57" i="4"/>
  <c r="A40" i="6" s="1"/>
  <c r="B59" i="4"/>
  <c r="A42" i="6" s="1"/>
  <c r="A27" i="6"/>
  <c r="B53" i="4"/>
  <c r="A37" i="6" s="1"/>
  <c r="A16" i="6"/>
  <c r="B71" i="4"/>
  <c r="A52" i="6" s="1"/>
  <c r="D55" i="4"/>
  <c r="G49" i="4"/>
  <c r="D31" i="4"/>
  <c r="D61" i="4"/>
  <c r="D43" i="4"/>
  <c r="D74" i="4"/>
  <c r="G55" i="4"/>
  <c r="D37" i="4"/>
  <c r="B52" i="4"/>
  <c r="A36" i="6" s="1"/>
  <c r="B70" i="4"/>
  <c r="A51" i="6" s="1"/>
  <c r="A14" i="6"/>
  <c r="B50" i="4"/>
  <c r="A34" i="6" s="1"/>
  <c r="G64" i="6"/>
  <c r="G31" i="4"/>
  <c r="B62" i="4"/>
  <c r="A44" i="6" s="1"/>
  <c r="G61" i="4"/>
  <c r="B68" i="4"/>
  <c r="A49" i="6" s="1"/>
  <c r="G74" i="4"/>
  <c r="A24" i="6"/>
  <c r="G37" i="4"/>
  <c r="G67" i="4"/>
  <c r="T324" i="5"/>
  <c r="T338" i="5"/>
  <c r="T339" i="5"/>
  <c r="T330" i="5"/>
  <c r="T333" i="5"/>
  <c r="T325" i="5"/>
  <c r="T336" i="5"/>
  <c r="T327" i="5"/>
  <c r="T331" i="5"/>
  <c r="T335" i="5"/>
  <c r="T323" i="5"/>
  <c r="T329" i="5"/>
  <c r="T340" i="5"/>
  <c r="T328" i="5"/>
  <c r="T332" i="5"/>
  <c r="T322" i="5"/>
  <c r="T326" i="5"/>
  <c r="T334" i="5"/>
  <c r="T337" i="5"/>
  <c r="T282" i="5"/>
  <c r="T279" i="5"/>
  <c r="T308" i="5"/>
  <c r="T281" i="5"/>
  <c r="T290" i="5"/>
  <c r="T305" i="5"/>
  <c r="T309" i="5"/>
  <c r="T287" i="5"/>
  <c r="T294" i="5"/>
  <c r="T286" i="5"/>
  <c r="T293" i="5"/>
  <c r="T304" i="5"/>
  <c r="T307" i="5"/>
  <c r="T302" i="5"/>
  <c r="T285" i="5"/>
  <c r="T314" i="5"/>
  <c r="T300" i="5"/>
  <c r="T303" i="5"/>
  <c r="T292" i="5"/>
  <c r="T319" i="5"/>
  <c r="T291" i="5"/>
  <c r="T280" i="5"/>
  <c r="T298" i="5"/>
  <c r="T310" i="5"/>
  <c r="T317" i="5"/>
  <c r="T299" i="5"/>
  <c r="T278" i="5"/>
  <c r="T315" i="5"/>
  <c r="T297" i="5"/>
  <c r="T321" i="5"/>
  <c r="T284" i="5"/>
  <c r="T283" i="5"/>
  <c r="T288" i="5"/>
  <c r="T301" i="5"/>
  <c r="T311" i="5"/>
  <c r="T289" i="5"/>
  <c r="T312" i="5"/>
  <c r="T313" i="5"/>
  <c r="T295" i="5"/>
  <c r="T320" i="5"/>
  <c r="T277" i="5"/>
  <c r="T318" i="5"/>
  <c r="T306" i="5"/>
  <c r="T272" i="5"/>
  <c r="T261" i="5"/>
  <c r="T264" i="5"/>
  <c r="T252" i="5"/>
  <c r="T266" i="5"/>
  <c r="T254" i="5"/>
  <c r="T268" i="5"/>
  <c r="T260" i="5"/>
  <c r="T270" i="5"/>
  <c r="T263" i="5"/>
  <c r="T265" i="5"/>
  <c r="T256" i="5"/>
  <c r="T262" i="5"/>
  <c r="T273" i="5"/>
  <c r="T274" i="5"/>
  <c r="T253" i="5"/>
  <c r="T275" i="5"/>
  <c r="T255" i="5"/>
  <c r="T251" i="5"/>
  <c r="T269" i="5"/>
  <c r="T249" i="5"/>
  <c r="T276" i="5"/>
  <c r="T250" i="5"/>
  <c r="T267" i="5"/>
  <c r="T258" i="5"/>
  <c r="T271" i="5"/>
  <c r="T259" i="5"/>
  <c r="T257" i="5"/>
  <c r="T248" i="5"/>
  <c r="T5" i="5"/>
  <c r="T6" i="5"/>
  <c r="T11" i="5"/>
  <c r="T17" i="5"/>
  <c r="T7" i="5"/>
  <c r="T13" i="5"/>
  <c r="T16" i="5"/>
  <c r="T12" i="5"/>
  <c r="T20" i="5"/>
  <c r="T9" i="5"/>
  <c r="T23" i="5"/>
  <c r="T8" i="5"/>
  <c r="T15" i="5"/>
  <c r="T22" i="5"/>
  <c r="T21" i="5"/>
  <c r="T18" i="5"/>
  <c r="T10" i="5"/>
  <c r="T19" i="5"/>
  <c r="T14" i="5"/>
  <c r="H68" i="6" l="1"/>
  <c r="D68" i="6" s="1"/>
  <c r="C65" i="6"/>
  <c r="H66" i="6"/>
  <c r="H47" i="6"/>
  <c r="D47" i="6" s="1"/>
  <c r="F52" i="6"/>
  <c r="H52" i="6" s="1"/>
  <c r="H27" i="6"/>
  <c r="F32" i="6"/>
  <c r="H32" i="6" s="1"/>
  <c r="C42" i="6"/>
  <c r="D17" i="6"/>
  <c r="K68" i="6"/>
  <c r="D21" i="6"/>
  <c r="K67" i="6"/>
  <c r="C21" i="6"/>
  <c r="F67" i="6"/>
  <c r="H67" i="6" s="1"/>
  <c r="F51" i="6"/>
  <c r="H51" i="6" s="1"/>
  <c r="F46" i="6"/>
  <c r="H46" i="6" s="1"/>
  <c r="F36" i="6"/>
  <c r="H36" i="6" s="1"/>
  <c r="H26" i="6"/>
  <c r="F31" i="6"/>
  <c r="H31" i="6" s="1"/>
  <c r="F41" i="6"/>
  <c r="H41" i="6" s="1"/>
  <c r="F60" i="6"/>
  <c r="H60" i="6" s="1"/>
  <c r="F57" i="6"/>
  <c r="H57" i="6" s="1"/>
  <c r="F55" i="6"/>
  <c r="F63" i="6"/>
  <c r="H63" i="6" s="1"/>
  <c r="H54" i="6"/>
  <c r="F62" i="6"/>
  <c r="H62" i="6" s="1"/>
  <c r="F59" i="6"/>
  <c r="H59" i="6" s="1"/>
  <c r="F58" i="6"/>
  <c r="H58" i="6" s="1"/>
  <c r="H40" i="6"/>
  <c r="H35" i="6"/>
  <c r="H45" i="6"/>
  <c r="H50" i="6"/>
  <c r="H30" i="6"/>
  <c r="B64" i="6"/>
  <c r="H64" i="6"/>
  <c r="C68" i="6" l="1"/>
  <c r="D66" i="6"/>
  <c r="C66" i="6"/>
  <c r="C47" i="6"/>
  <c r="D32" i="6"/>
  <c r="C32" i="6"/>
  <c r="D52" i="6"/>
  <c r="C52" i="6"/>
  <c r="D27" i="6"/>
  <c r="C27" i="6"/>
  <c r="D41" i="6"/>
  <c r="C41" i="6"/>
  <c r="D31" i="6"/>
  <c r="C31" i="6"/>
  <c r="D26" i="6"/>
  <c r="C26" i="6"/>
  <c r="D36" i="6"/>
  <c r="C36" i="6"/>
  <c r="D46" i="6"/>
  <c r="C46" i="6"/>
  <c r="D67" i="6"/>
  <c r="C67" i="6"/>
  <c r="D51" i="6"/>
  <c r="C51" i="6"/>
  <c r="D45" i="6"/>
  <c r="C45" i="6"/>
  <c r="D57" i="6"/>
  <c r="C57" i="6"/>
  <c r="D60" i="6"/>
  <c r="C60" i="6"/>
  <c r="D58" i="6"/>
  <c r="C58" i="6"/>
  <c r="D35" i="6"/>
  <c r="C35" i="6"/>
  <c r="D40" i="6"/>
  <c r="C40" i="6"/>
  <c r="D59" i="6"/>
  <c r="C59" i="6"/>
  <c r="D62" i="6"/>
  <c r="C62" i="6"/>
  <c r="F56" i="6"/>
  <c r="H56" i="6" s="1"/>
  <c r="H55" i="6"/>
  <c r="D30" i="6"/>
  <c r="C30" i="6"/>
  <c r="D54" i="6"/>
  <c r="C54" i="6"/>
  <c r="D50" i="6"/>
  <c r="C50" i="6"/>
  <c r="D63" i="6"/>
  <c r="C63" i="6"/>
  <c r="C64" i="6"/>
  <c r="H70" i="6"/>
  <c r="D2" i="6" s="1"/>
  <c r="D64"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<sst xmlns="http://schemas.openxmlformats.org/spreadsheetml/2006/main" count="25682" uniqueCount="15908">
  <si>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</si>
  <si>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</si>
  <si>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</si>
  <si>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</si>
  <si>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</si>
  <si>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</si>
  <si>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</si>
  <si>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</si>
  <si>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</si>
  <si>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</si>
  <si>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</si>
  <si>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</si>
  <si>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</si>
  <si>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</si>
  <si>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</si>
  <si>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</si>
  <si>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</si>
  <si>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</si>
  <si>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</si>
  <si>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</si>
  <si>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</si>
  <si>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</si>
  <si>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</si>
  <si>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</si>
  <si>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</si>
  <si>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</si>
  <si>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</si>
  <si>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</si>
  <si>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</si>
  <si>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</si>
  <si>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</si>
  <si>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</si>
  <si>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</si>
  <si>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</si>
  <si>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</si>
  <si>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</si>
  <si>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</si>
  <si>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</si>
  <si>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</si>
  <si>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</si>
  <si>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</si>
  <si>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</si>
  <si>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</si>
  <si>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</si>
  <si>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</si>
  <si>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</si>
  <si>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</si>
  <si>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</si>
  <si>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</si>
  <si>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</si>
  <si>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</si>
  <si>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</si>
  <si>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</si>
  <si>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</si>
  <si>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</si>
  <si>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</si>
  <si>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</si>
  <si>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</si>
  <si>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</si>
  <si>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</si>
  <si>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</si>
  <si>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</si>
  <si>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</si>
  <si>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</si>
  <si>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</si>
  <si>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</si>
  <si>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</si>
  <si>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</si>
  <si>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</si>
  <si>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</si>
  <si>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</si>
  <si>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</si>
  <si>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</si>
  <si>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</si>
  <si>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</si>
  <si>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</si>
  <si>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</si>
  <si>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</si>
  <si>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</si>
  <si>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</si>
  <si>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</si>
  <si>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</si>
  <si>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</si>
  <si>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</si>
  <si>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</si>
  <si>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</si>
  <si>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</si>
  <si>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</si>
  <si>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</si>
  <si>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</si>
  <si>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</si>
  <si>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</si>
  <si>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</si>
  <si>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</si>
  <si>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</si>
  <si>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</si>
  <si>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</si>
  <si>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</si>
  <si>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</si>
  <si>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</si>
  <si>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</si>
  <si>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</si>
  <si>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</si>
  <si>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</si>
  <si>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</si>
  <si>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</si>
  <si>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</si>
  <si>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</si>
  <si>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</si>
  <si>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</si>
  <si>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</si>
  <si>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</si>
  <si>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</si>
  <si>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</si>
  <si>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</si>
  <si>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</si>
  <si>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</si>
  <si>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</si>
  <si>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</si>
  <si>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</si>
  <si>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</si>
  <si>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</si>
  <si>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</si>
  <si>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</si>
  <si>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</si>
  <si>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</si>
  <si>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</si>
  <si>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</si>
  <si>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</si>
  <si>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</si>
  <si>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</si>
  <si>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</si>
  <si>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</si>
  <si>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</si>
  <si>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</si>
  <si>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</si>
  <si>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</si>
  <si>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</si>
  <si>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</si>
  <si>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</si>
  <si>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</si>
  <si>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</si>
  <si>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</si>
  <si>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</si>
  <si>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</si>
  <si>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</si>
  <si>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</si>
  <si>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</si>
  <si>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</si>
  <si>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</si>
  <si>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</si>
  <si>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</si>
  <si>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</si>
  <si>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</si>
  <si>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</si>
  <si>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</si>
  <si>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</si>
  <si>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</si>
  <si>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</si>
  <si>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</si>
  <si>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</si>
  <si>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</si>
  <si>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</si>
  <si>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</si>
  <si>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</si>
  <si>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</si>
  <si>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</si>
  <si>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</si>
  <si>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</si>
  <si>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</si>
  <si>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</si>
  <si>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</si>
  <si>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</si>
  <si>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</si>
  <si>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</si>
  <si>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</si>
  <si>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</si>
  <si>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</si>
  <si>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</si>
  <si>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</si>
  <si>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</si>
  <si>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</si>
  <si>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</si>
  <si>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</si>
  <si>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</si>
  <si>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</si>
  <si>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</si>
  <si>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</si>
  <si>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</si>
  <si>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</si>
  <si>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</si>
  <si>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</si>
  <si>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</si>
  <si>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</si>
  <si>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</si>
  <si>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</si>
  <si>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</si>
  <si>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</si>
  <si>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</si>
  <si>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</si>
  <si>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</si>
  <si>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</si>
  <si>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</si>
  <si>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</si>
  <si>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</si>
  <si>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</si>
  <si>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</si>
  <si>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</si>
  <si>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</si>
  <si>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</si>
  <si>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</si>
  <si>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</si>
  <si>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</si>
  <si>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</si>
  <si>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</si>
  <si>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</si>
  <si>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</si>
  <si>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</si>
  <si>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</si>
  <si>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</si>
  <si>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</si>
  <si>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</si>
  <si>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</si>
  <si>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</si>
  <si>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</si>
  <si>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</si>
  <si>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</si>
  <si>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</si>
  <si>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</si>
  <si>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</si>
  <si>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</si>
  <si>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</si>
  <si>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</si>
  <si>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</si>
  <si>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</si>
  <si>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</si>
  <si>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</si>
  <si>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</si>
  <si>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</si>
  <si>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</si>
  <si>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</si>
  <si>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</si>
  <si>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</si>
  <si>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</si>
  <si>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</si>
  <si>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</si>
  <si>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</si>
  <si>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</si>
  <si>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</si>
  <si>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</si>
  <si>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</si>
  <si>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</si>
  <si>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</si>
  <si>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</si>
  <si>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</si>
  <si>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</si>
  <si>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</si>
  <si>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</si>
  <si>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</si>
  <si>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</si>
  <si>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</si>
  <si>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</si>
  <si>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</si>
  <si>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</si>
  <si>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</si>
  <si>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</si>
  <si>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</si>
  <si>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</si>
  <si>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</si>
  <si>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</si>
  <si>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</si>
  <si>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</si>
  <si>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</si>
  <si>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</si>
  <si>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</si>
  <si>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</si>
  <si>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</si>
  <si>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</si>
  <si>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</si>
  <si>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</si>
  <si>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</si>
  <si>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</si>
  <si>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</si>
  <si>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</si>
  <si>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</si>
  <si>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</si>
  <si>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</si>
  <si>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</si>
  <si>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</si>
  <si>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</si>
  <si>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</si>
  <si>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</si>
  <si>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</si>
  <si>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</si>
  <si>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</si>
  <si>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</si>
  <si>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</si>
  <si>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</si>
  <si>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</si>
  <si>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</si>
  <si>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</si>
  <si>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</si>
  <si>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</si>
  <si>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</si>
  <si>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</si>
  <si>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</si>
  <si>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</si>
  <si>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</si>
  <si>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</si>
  <si>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</si>
  <si>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</si>
  <si>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</si>
  <si>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</si>
  <si>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</si>
  <si>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</si>
  <si>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</si>
  <si>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</si>
  <si>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</si>
  <si>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</si>
  <si>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</si>
  <si>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</si>
  <si>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</si>
  <si>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</si>
  <si>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</si>
  <si>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</si>
  <si>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</si>
  <si>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</si>
  <si>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</si>
  <si>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</si>
  <si>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</si>
  <si>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</si>
  <si>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</si>
  <si>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</si>
  <si>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</si>
  <si>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</si>
  <si>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</si>
  <si>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</si>
  <si>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</si>
  <si>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</si>
  <si>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</si>
  <si>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</si>
  <si>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</si>
  <si>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</si>
  <si>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</si>
  <si>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</si>
  <si>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</si>
  <si>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</si>
  <si>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</si>
  <si>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</si>
  <si>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</si>
  <si>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</si>
  <si>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</si>
  <si>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</si>
  <si>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</si>
  <si>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</si>
  <si>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</si>
  <si>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</si>
  <si>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</si>
  <si>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</si>
  <si>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</si>
  <si>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</si>
  <si>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</si>
  <si>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</si>
  <si>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</si>
  <si>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</si>
  <si>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</si>
  <si>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</si>
  <si>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</si>
  <si>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</si>
  <si>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</si>
  <si>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</si>
  <si>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</si>
  <si>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</si>
  <si>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</si>
  <si>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</si>
  <si>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</si>
  <si>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</si>
  <si>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</si>
  <si>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</si>
  <si>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</si>
  <si>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</si>
  <si>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</si>
  <si>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</si>
  <si>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</si>
  <si>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</si>
  <si>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</si>
  <si>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</si>
  <si>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</si>
  <si>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</si>
  <si>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</si>
  <si>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</si>
  <si>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</si>
  <si>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</si>
  <si>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</si>
  <si>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</si>
  <si>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</si>
  <si>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</si>
  <si>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</si>
  <si>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</si>
  <si>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</si>
  <si>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</si>
  <si>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</si>
  <si>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</si>
  <si>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</si>
  <si>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</si>
  <si>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</si>
  <si>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</si>
  <si>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</si>
  <si>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</si>
  <si>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</si>
  <si>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</si>
  <si>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</si>
  <si>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</si>
  <si>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</si>
  <si>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</si>
  <si>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</si>
  <si>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</si>
  <si>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</si>
  <si>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</si>
  <si>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</si>
  <si>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</si>
  <si>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</si>
  <si>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</si>
  <si>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</si>
  <si>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</si>
  <si>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</si>
  <si>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</si>
  <si>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</si>
  <si>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</si>
  <si>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</si>
  <si>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</si>
  <si>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</si>
  <si>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</si>
  <si>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</si>
  <si>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</si>
  <si>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</si>
  <si>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</si>
  <si>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</si>
  <si>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</si>
  <si>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</si>
  <si>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</si>
  <si>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</si>
  <si>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</si>
  <si>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</si>
  <si>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</si>
  <si>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</si>
  <si>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</si>
  <si>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</si>
  <si>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</si>
  <si>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</si>
  <si>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</si>
  <si>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</si>
  <si>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</si>
  <si>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</si>
  <si>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</si>
  <si>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</si>
  <si>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</si>
  <si>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</si>
  <si>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</si>
  <si>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</si>
  <si>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</si>
  <si>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</si>
  <si>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</si>
  <si>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</si>
  <si>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</si>
  <si>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</si>
  <si>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</si>
  <si>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</si>
  <si>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</si>
  <si>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</si>
  <si>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</si>
  <si>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</si>
  <si>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</si>
  <si>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</si>
  <si>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</si>
  <si>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</si>
  <si>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</si>
  <si>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</si>
  <si>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</si>
  <si>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</si>
  <si>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</si>
  <si>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</si>
  <si>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</si>
  <si>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</si>
  <si>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</si>
  <si>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</si>
  <si>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</si>
  <si>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</si>
  <si>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</si>
  <si>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</si>
  <si>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</si>
  <si>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</si>
  <si>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</si>
  <si>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</si>
  <si>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</si>
  <si>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</si>
  <si>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</si>
  <si>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</si>
  <si>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</si>
  <si>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</si>
  <si>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</si>
  <si>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</si>
  <si>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</si>
  <si>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</si>
  <si>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</si>
  <si>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</si>
  <si>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</si>
  <si>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</si>
  <si>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</si>
  <si>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</si>
  <si>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</si>
  <si>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</si>
  <si>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</si>
  <si>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</si>
  <si>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</si>
  <si>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</si>
  <si>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</si>
  <si>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</si>
  <si>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</si>
  <si>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</si>
  <si>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</si>
  <si>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</si>
  <si>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</si>
  <si>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</si>
  <si>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</si>
  <si>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</si>
  <si>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</si>
  <si>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</si>
  <si>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</si>
  <si>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</si>
  <si>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</si>
  <si>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</si>
  <si>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</si>
  <si>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</si>
  <si>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</si>
  <si>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</si>
  <si>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</si>
  <si>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</si>
  <si>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</si>
  <si>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</si>
  <si>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</si>
  <si>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</si>
  <si>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</si>
  <si>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</si>
  <si>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</si>
  <si>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</si>
  <si>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</si>
  <si>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</si>
  <si>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</si>
  <si>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</si>
  <si>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</si>
  <si>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</si>
  <si>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</si>
  <si>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</si>
  <si>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</si>
  <si>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</si>
  <si>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</si>
  <si>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</si>
  <si>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</si>
  <si>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</si>
  <si>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</si>
  <si>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</si>
  <si>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</si>
  <si>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</si>
  <si>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</si>
  <si>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</si>
  <si>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</si>
  <si>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</si>
  <si>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</si>
  <si>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</si>
  <si>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</si>
  <si>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</si>
  <si>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</si>
  <si>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</si>
  <si>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</si>
  <si>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</si>
  <si>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</si>
  <si>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</si>
  <si>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</si>
  <si>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</si>
  <si>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</si>
  <si>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</si>
  <si>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</si>
  <si>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</si>
  <si>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</si>
  <si>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</si>
  <si>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</si>
  <si>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</si>
  <si>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</si>
  <si>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</si>
  <si>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</si>
  <si>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</si>
  <si>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</si>
  <si>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</si>
  <si>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</si>
  <si>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</si>
  <si>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</si>
  <si>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</si>
  <si>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</si>
  <si>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</si>
  <si>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</si>
  <si>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</si>
  <si>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</si>
  <si>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</si>
  <si>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</si>
  <si>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</si>
  <si>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</si>
  <si>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</si>
  <si>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</si>
  <si>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</si>
  <si>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</si>
  <si>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</si>
  <si>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</si>
  <si>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</si>
  <si>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</si>
  <si>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</si>
  <si>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</si>
  <si>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</si>
  <si>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</si>
  <si>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</si>
  <si>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</si>
  <si>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</si>
  <si>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</si>
  <si>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</si>
  <si>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</si>
  <si>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</si>
  <si>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</si>
  <si>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</si>
  <si>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</si>
  <si>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</si>
  <si>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</si>
  <si>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</si>
  <si>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</si>
  <si>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</si>
  <si>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</si>
  <si>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</si>
  <si>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</si>
  <si>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</si>
  <si>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</si>
  <si>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</si>
  <si>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</si>
  <si>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</si>
  <si>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</si>
  <si>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</si>
  <si>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</si>
  <si>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</si>
  <si>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</si>
  <si>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</si>
  <si>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</si>
  <si>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</si>
  <si>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</si>
  <si>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</si>
  <si>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</si>
  <si>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</si>
  <si>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</si>
  <si>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</si>
  <si>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</si>
  <si>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</si>
  <si>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</si>
  <si>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</si>
  <si>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</si>
  <si>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</si>
  <si>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</si>
  <si>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</si>
  <si>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</si>
  <si>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</si>
  <si>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</si>
  <si>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</si>
  <si>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</si>
  <si>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</si>
  <si>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</si>
  <si>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</si>
  <si>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</si>
  <si>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</si>
  <si>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</si>
  <si>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</si>
  <si>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</si>
  <si>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</si>
  <si>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</si>
  <si>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</si>
  <si>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</si>
  <si>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</si>
  <si>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</si>
  <si>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</si>
  <si>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</si>
  <si>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</si>
  <si>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</si>
  <si>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</si>
  <si>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</si>
  <si>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</si>
  <si>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</si>
  <si>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</si>
  <si>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</si>
  <si>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</si>
  <si>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</si>
  <si>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</si>
  <si>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</si>
  <si>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</si>
  <si>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</si>
  <si>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</si>
  <si>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</si>
  <si>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</si>
  <si>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</si>
  <si>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</si>
  <si>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</si>
  <si>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</si>
  <si>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</si>
  <si>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</si>
  <si>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</si>
  <si>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</si>
  <si>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</si>
  <si>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</si>
  <si>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</si>
  <si>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</si>
  <si>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</si>
  <si>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</si>
  <si>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</si>
  <si>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</si>
  <si>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</si>
  <si>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</si>
  <si>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</si>
  <si>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</si>
  <si>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</si>
  <si>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</si>
  <si>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</si>
  <si>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</si>
  <si>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</si>
  <si>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</si>
  <si>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</si>
  <si>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</si>
  <si>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</si>
  <si>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</si>
  <si>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</si>
  <si>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</si>
  <si>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</si>
  <si>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</si>
  <si>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</si>
  <si>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</si>
  <si>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</si>
  <si>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</si>
  <si>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</si>
  <si>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</si>
  <si>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</si>
  <si>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</si>
  <si>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</si>
  <si>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</si>
  <si>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</si>
  <si>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</si>
  <si>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</si>
  <si>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</si>
  <si>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</si>
  <si>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</si>
  <si>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</si>
  <si>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</si>
  <si>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</si>
  <si>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</si>
  <si>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</si>
  <si>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</si>
  <si>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</si>
  <si>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</si>
  <si>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</si>
  <si>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</si>
  <si>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</si>
  <si>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</si>
  <si>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</si>
  <si>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</si>
  <si>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</si>
  <si>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</si>
  <si>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</si>
  <si>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</si>
  <si>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</si>
  <si>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</si>
  <si>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</si>
  <si>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</si>
  <si>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</si>
  <si>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</si>
  <si>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</si>
  <si>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</si>
  <si>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</si>
  <si>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</si>
  <si>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</si>
  <si>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</si>
  <si>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</si>
  <si>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</si>
  <si>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</si>
  <si>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</si>
  <si>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</si>
  <si>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</si>
  <si>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</si>
  <si>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</si>
  <si>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</si>
  <si>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</si>
  <si>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</si>
  <si>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</si>
  <si>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</si>
  <si>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</si>
  <si>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</si>
  <si>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</si>
  <si>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</si>
  <si>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</si>
  <si>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</si>
  <si>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</si>
  <si>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</si>
  <si>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</si>
  <si>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</si>
  <si>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</si>
  <si>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</si>
  <si>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</si>
  <si>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</si>
  <si>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</si>
  <si>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</si>
  <si>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</si>
  <si>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</si>
  <si>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</si>
  <si>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</si>
  <si>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</si>
  <si>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</si>
  <si>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</si>
  <si>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</si>
  <si>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</si>
  <si>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</si>
  <si>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</si>
  <si>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</si>
  <si>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</si>
  <si>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</si>
  <si>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</si>
  <si>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</si>
  <si>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</si>
  <si>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</si>
  <si>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</si>
  <si>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</si>
  <si>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</si>
  <si>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</si>
  <si>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</si>
  <si>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</si>
  <si>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</si>
  <si>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</si>
  <si>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</si>
  <si>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</si>
  <si>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</si>
  <si>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</si>
  <si>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</si>
  <si>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</si>
  <si>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</si>
  <si>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</si>
  <si>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</si>
  <si>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</si>
  <si>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</si>
  <si>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</si>
  <si>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</si>
  <si>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</si>
  <si>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</si>
  <si>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</si>
  <si>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</si>
  <si>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</si>
  <si>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</si>
  <si>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</si>
  <si>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</si>
  <si>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</si>
  <si>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</si>
  <si>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</si>
  <si>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</si>
  <si>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</si>
  <si>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</si>
  <si>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</si>
  <si>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</si>
  <si>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</si>
  <si>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</si>
  <si>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</si>
  <si>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</si>
  <si>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</si>
  <si>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</si>
  <si>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</si>
  <si>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</si>
  <si>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</si>
  <si>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</si>
  <si>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</si>
  <si>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</si>
  <si>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</si>
  <si>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</si>
  <si>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</si>
  <si>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</si>
  <si>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</si>
  <si>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</si>
  <si>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</si>
  <si>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</si>
  <si>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</si>
  <si>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</si>
  <si>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</si>
  <si>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</si>
  <si>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</si>
  <si>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</si>
  <si>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</si>
  <si>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</si>
  <si>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</si>
  <si>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</si>
  <si>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</si>
  <si>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</si>
  <si>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</si>
  <si>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</si>
  <si>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</si>
  <si>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</si>
  <si>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</si>
  <si>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</si>
  <si>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</si>
  <si>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</si>
  <si>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</si>
  <si>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</si>
  <si>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</si>
  <si>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</si>
  <si>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</si>
  <si>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</si>
  <si>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</si>
  <si>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</si>
  <si>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</si>
  <si>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</si>
  <si>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</si>
  <si>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</si>
  <si>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</si>
  <si>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</si>
  <si>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</si>
  <si>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</si>
  <si>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</si>
  <si>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</si>
  <si>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</si>
  <si>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</si>
  <si>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</si>
  <si>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</si>
  <si>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</si>
  <si>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</si>
  <si>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</si>
  <si>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</si>
  <si>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</si>
  <si>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</si>
  <si>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</si>
  <si>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</si>
  <si>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</si>
  <si>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</si>
  <si>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</si>
  <si>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</si>
  <si>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</si>
  <si>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</si>
  <si>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</si>
  <si>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</si>
  <si>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</si>
  <si>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</si>
  <si>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</si>
  <si>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</si>
  <si>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</si>
  <si>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</si>
  <si>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</si>
  <si>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</si>
  <si>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</si>
  <si>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</si>
  <si>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</si>
  <si>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</si>
  <si>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</si>
  <si>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</si>
  <si>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</si>
  <si>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</si>
  <si>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</si>
  <si>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</si>
  <si>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</si>
  <si>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</si>
  <si>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</si>
  <si>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</si>
  <si>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</si>
  <si>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</si>
  <si>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</si>
  <si>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</si>
  <si>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</si>
  <si>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</si>
  <si>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</si>
  <si>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</si>
  <si>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</si>
  <si>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</si>
  <si>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</si>
  <si>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</si>
  <si>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</si>
  <si>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</si>
  <si>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</si>
  <si>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</si>
  <si>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</si>
  <si>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</si>
  <si>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</si>
  <si>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</si>
  <si>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</si>
  <si>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</si>
  <si>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</si>
  <si>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</si>
  <si>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</si>
  <si>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</si>
  <si>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</si>
  <si>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</si>
  <si>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</si>
  <si>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</si>
  <si>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</si>
  <si>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</si>
  <si>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</si>
  <si>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</si>
  <si>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</si>
  <si>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</si>
  <si>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</si>
  <si>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</si>
  <si>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</si>
  <si>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</si>
  <si>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</si>
  <si>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</si>
  <si>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</si>
  <si>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</si>
  <si>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</si>
  <si>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</si>
  <si>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</si>
  <si>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</si>
  <si>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</si>
  <si>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</si>
  <si>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</si>
  <si>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</si>
  <si>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</si>
  <si>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</si>
  <si>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</si>
  <si>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</si>
  <si>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</si>
  <si>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</si>
  <si>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</si>
  <si>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</si>
  <si>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</si>
  <si>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</si>
  <si>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</si>
  <si>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</si>
  <si>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</si>
  <si>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</si>
  <si>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</si>
  <si>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</si>
  <si>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</si>
  <si>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</si>
  <si>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</si>
  <si>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</si>
  <si>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</si>
  <si>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</si>
  <si>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</si>
  <si>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</si>
  <si>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</si>
  <si>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</si>
  <si>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</si>
  <si>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</si>
  <si>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</si>
  <si>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</si>
  <si>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</si>
  <si>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</si>
  <si>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</si>
  <si>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</si>
  <si>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</si>
  <si>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</si>
  <si>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</si>
  <si>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</si>
  <si>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</si>
  <si>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</si>
  <si>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</si>
  <si>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</si>
  <si>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</si>
  <si>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</si>
  <si>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</si>
  <si>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</si>
  <si>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</si>
  <si>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</si>
  <si>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</si>
  <si>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</si>
  <si>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</si>
  <si>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</si>
  <si>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</si>
  <si>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</si>
  <si>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</si>
  <si>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</si>
  <si>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</si>
  <si>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</si>
  <si>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</si>
  <si>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</si>
  <si>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</si>
  <si>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</si>
  <si>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</si>
  <si>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</si>
  <si>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</si>
  <si>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</si>
  <si>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</si>
  <si>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</si>
  <si>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</si>
  <si>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</si>
  <si>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</si>
  <si>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</si>
  <si>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</si>
  <si>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</si>
  <si>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</si>
  <si>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</si>
  <si>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</si>
  <si>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</si>
  <si>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</si>
  <si>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</si>
  <si>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</si>
  <si>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</si>
  <si>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</si>
  <si>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</si>
  <si>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</si>
  <si>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</si>
  <si>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</si>
  <si>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</si>
  <si>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</si>
  <si>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</si>
  <si>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</si>
  <si>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</si>
  <si>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</si>
  <si>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</si>
  <si>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</si>
  <si>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</si>
  <si>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</si>
  <si>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</si>
  <si>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</si>
  <si>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</si>
  <si>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</si>
  <si>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</si>
  <si>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</si>
  <si>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</si>
  <si>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</si>
  <si>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</si>
  <si>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</si>
  <si>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</si>
  <si>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</si>
  <si>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</si>
  <si>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</si>
  <si>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</si>
  <si>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</si>
  <si>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</si>
  <si>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</si>
  <si>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</si>
  <si>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</si>
  <si>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</si>
  <si>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</si>
  <si>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</si>
  <si>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</si>
  <si>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</si>
  <si>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</si>
  <si>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</si>
  <si>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</si>
  <si>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</si>
  <si>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</si>
  <si>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</si>
  <si>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</si>
  <si>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</si>
  <si>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</si>
  <si>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</si>
  <si>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</si>
  <si>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</si>
  <si>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</si>
  <si>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</si>
  <si>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</si>
  <si>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</si>
  <si>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</si>
  <si>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</si>
  <si>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</si>
  <si>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</si>
  <si>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</si>
  <si>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</si>
  <si>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</si>
  <si>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</si>
  <si>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</si>
  <si>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</si>
  <si>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</si>
  <si>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</si>
  <si>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</si>
  <si>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</si>
  <si>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</si>
  <si>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</si>
  <si>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</si>
  <si>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</si>
  <si>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</si>
  <si>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</si>
  <si>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</si>
  <si>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</si>
  <si>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</si>
  <si>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</si>
  <si>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</si>
  <si>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</si>
  <si>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</si>
  <si>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</si>
  <si>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</si>
  <si>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</si>
  <si>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</si>
  <si>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</si>
  <si>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</si>
  <si>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</si>
  <si>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</si>
  <si>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</si>
  <si>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</si>
  <si>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</si>
  <si>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</si>
  <si>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</si>
  <si>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</si>
  <si>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</si>
  <si>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</si>
  <si>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</si>
  <si>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</si>
  <si>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</si>
  <si>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</si>
  <si>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</si>
  <si>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</si>
  <si>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</si>
  <si>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</si>
  <si>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</si>
  <si>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</si>
  <si>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</si>
  <si>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</si>
  <si>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</si>
  <si>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</si>
  <si>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</si>
  <si>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</si>
  <si>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</si>
  <si>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</si>
  <si>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</si>
  <si>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</si>
  <si>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</si>
  <si>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</si>
  <si>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</si>
  <si>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</si>
  <si>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</si>
  <si>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</si>
  <si>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</si>
  <si>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</si>
  <si>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</si>
  <si>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</si>
  <si>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</si>
  <si>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</si>
  <si>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</si>
  <si>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</si>
  <si>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</si>
  <si>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</si>
  <si>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</si>
  <si>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</si>
  <si>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</si>
  <si>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</si>
  <si>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</si>
  <si>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</si>
  <si>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</si>
  <si>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</si>
  <si>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</si>
  <si>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</si>
  <si>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</si>
  <si>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</si>
  <si>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</si>
  <si>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</si>
  <si>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</si>
  <si>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</si>
  <si>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</si>
  <si>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</si>
  <si>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</si>
  <si>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</si>
  <si>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</si>
  <si>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</si>
  <si>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</si>
  <si>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</si>
  <si>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</si>
  <si>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</si>
  <si>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</si>
  <si>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</si>
  <si>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</si>
  <si>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</si>
  <si>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</si>
  <si>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</si>
  <si>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</si>
  <si>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</si>
  <si>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</si>
  <si>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</si>
  <si>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</si>
  <si>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</si>
  <si>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</si>
  <si>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</si>
  <si>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</si>
  <si>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</si>
  <si>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</si>
  <si>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</si>
  <si>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</si>
  <si>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</si>
  <si>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</si>
  <si>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</si>
  <si>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</si>
  <si>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</si>
  <si>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</si>
  <si>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</si>
  <si>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</si>
  <si>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</si>
  <si>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</si>
  <si>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</si>
  <si>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</si>
  <si>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</si>
  <si>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</si>
  <si>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</si>
  <si>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</si>
  <si>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</si>
  <si>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</si>
  <si>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</si>
  <si>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</si>
  <si>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</si>
  <si>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</si>
  <si>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</si>
  <si>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</si>
  <si>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</si>
  <si>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</si>
  <si>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</si>
  <si>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</si>
  <si>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</si>
  <si>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</si>
  <si>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</si>
  <si>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</si>
  <si>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</si>
  <si>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</si>
  <si>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</si>
  <si>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</si>
  <si>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</si>
  <si>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</si>
  <si>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</si>
  <si>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</si>
  <si>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</si>
  <si>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</si>
  <si>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</si>
  <si>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</si>
  <si>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</si>
  <si>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</si>
  <si>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</si>
  <si>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</si>
  <si>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</si>
  <si>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</si>
  <si>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</si>
  <si>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</si>
  <si>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</si>
  <si>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</si>
  <si>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</si>
  <si>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</si>
  <si>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</si>
  <si>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</si>
  <si>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</si>
  <si>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</si>
  <si>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</si>
  <si>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</si>
  <si>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</si>
  <si>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</si>
  <si>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</si>
  <si>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</si>
  <si>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</si>
  <si>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</si>
  <si>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</si>
  <si>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</si>
  <si>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</si>
  <si>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</si>
  <si>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</si>
  <si>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</si>
  <si>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</si>
  <si>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</si>
  <si>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</si>
  <si>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</si>
  <si>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</si>
  <si>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</si>
  <si>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</si>
  <si>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</si>
  <si>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</si>
  <si>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</si>
  <si>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</si>
  <si>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</si>
  <si>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</si>
  <si>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</si>
  <si>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</si>
  <si>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</si>
  <si>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</si>
  <si>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</si>
  <si>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</si>
  <si>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</si>
  <si>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</si>
  <si>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</si>
  <si>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</si>
  <si>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</si>
  <si>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</si>
  <si>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</si>
  <si>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</si>
  <si>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</si>
  <si>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</si>
  <si>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</si>
  <si>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</si>
  <si>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</si>
  <si>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</si>
  <si>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</si>
  <si>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</si>
  <si>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</si>
  <si>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</si>
  <si>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</si>
  <si>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</si>
  <si>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</si>
  <si>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</si>
  <si>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</si>
  <si>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</si>
  <si>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</si>
  <si>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</si>
  <si>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</si>
  <si>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</si>
  <si>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</si>
  <si>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</si>
  <si>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</si>
  <si>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</si>
  <si>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</si>
  <si>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</si>
  <si>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</si>
  <si>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</si>
  <si>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</si>
  <si>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</si>
  <si>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</si>
  <si>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</si>
  <si>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</si>
  <si>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</si>
  <si>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</si>
  <si>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</si>
  <si>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</si>
  <si>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</si>
  <si>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</si>
  <si>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</si>
  <si>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</si>
  <si>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</si>
  <si>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</si>
  <si>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</si>
  <si>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</si>
  <si>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</si>
  <si>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</si>
  <si>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</si>
  <si>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</si>
  <si>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</si>
  <si>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</si>
  <si>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</si>
  <si>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</si>
  <si>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</si>
  <si>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</si>
  <si>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</si>
  <si>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</si>
  <si>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</si>
  <si>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</si>
  <si>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</si>
  <si>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</si>
  <si>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</si>
  <si>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</si>
  <si>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</si>
  <si>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</si>
  <si>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</si>
  <si>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</si>
  <si>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</si>
  <si>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</si>
  <si>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</si>
  <si>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</si>
  <si>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</si>
  <si>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</si>
  <si>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</si>
  <si>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</si>
  <si>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</si>
  <si>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</si>
  <si>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</si>
  <si>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</si>
  <si>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</si>
  <si>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</si>
  <si>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</si>
  <si>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</si>
  <si>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</si>
  <si>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</si>
  <si>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</si>
  <si>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</si>
  <si>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</si>
  <si>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</si>
  <si>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</si>
  <si>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</si>
  <si>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</si>
  <si>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</si>
  <si>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</si>
  <si>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</si>
  <si>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</si>
  <si>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</si>
  <si>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</si>
  <si>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</si>
  <si>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</si>
  <si>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</si>
  <si>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</si>
  <si>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</si>
  <si>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</si>
  <si>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</si>
  <si>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</si>
  <si>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</si>
  <si>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</si>
  <si>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</si>
  <si>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</si>
  <si>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</si>
  <si>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</si>
  <si>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</si>
  <si>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</si>
  <si>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</si>
  <si>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</si>
  <si>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</si>
  <si>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</si>
  <si>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</si>
  <si>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</si>
  <si>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</si>
  <si>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</si>
  <si>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</si>
  <si>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</si>
  <si>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</si>
  <si>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</si>
  <si>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</si>
  <si>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</si>
  <si>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</si>
  <si>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</si>
  <si>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</si>
  <si>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</si>
  <si>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</si>
  <si>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</si>
  <si>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</si>
  <si>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</si>
  <si>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</si>
  <si>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</si>
  <si>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</si>
  <si>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</si>
  <si>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</si>
  <si>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</si>
  <si>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</si>
  <si>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</si>
  <si>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</si>
  <si>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</si>
  <si>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</si>
  <si>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</si>
  <si>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</si>
  <si>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</si>
  <si>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</si>
  <si>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</si>
  <si>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</si>
  <si>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</si>
  <si>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</si>
  <si>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</si>
  <si>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</si>
  <si>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</si>
  <si>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</si>
  <si>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</si>
  <si>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</si>
  <si>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</si>
  <si>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</si>
  <si>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</si>
  <si>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</si>
  <si>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</si>
  <si>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</si>
  <si>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</si>
  <si>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</si>
  <si>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</si>
  <si>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</si>
  <si>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</si>
  <si>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</si>
  <si>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</si>
  <si>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</si>
  <si>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</si>
  <si>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</si>
  <si>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</si>
  <si>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</si>
  <si>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</si>
  <si>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</si>
  <si>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</si>
  <si>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</si>
  <si>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</si>
  <si>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</si>
  <si>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</si>
  <si>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</si>
  <si>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</si>
  <si>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</si>
  <si>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</si>
  <si>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</si>
  <si>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</si>
  <si>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</si>
  <si>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</si>
  <si>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</si>
  <si>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</si>
  <si>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</si>
  <si>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</si>
  <si>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</si>
  <si>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</si>
  <si>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</si>
  <si>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</si>
  <si>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</si>
  <si>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</si>
  <si>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</si>
  <si>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</si>
  <si>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</si>
  <si>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</si>
  <si>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</si>
  <si>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</si>
  <si>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</si>
  <si>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</si>
  <si>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</si>
  <si>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</si>
  <si>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</si>
  <si>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</si>
  <si>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</si>
  <si>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</si>
  <si>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</si>
  <si>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</si>
  <si>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</si>
  <si>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</si>
  <si>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</si>
  <si>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</si>
  <si>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</si>
  <si>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</si>
  <si>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</si>
  <si>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</si>
  <si>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</si>
  <si>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</si>
  <si>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</si>
  <si>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</si>
  <si>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</si>
  <si>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</si>
  <si>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</si>
  <si>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</si>
  <si>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</si>
  <si>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</si>
  <si>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</si>
  <si>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</si>
  <si>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</si>
  <si>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</si>
  <si>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</si>
  <si>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</si>
  <si>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</si>
  <si>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</si>
  <si>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</si>
  <si>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</si>
  <si>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</si>
  <si>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</si>
  <si>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</si>
  <si>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</si>
  <si>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</si>
  <si>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</si>
  <si>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</si>
  <si>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</si>
  <si>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</si>
  <si>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</si>
  <si>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</si>
  <si>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</si>
  <si>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</si>
  <si>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</si>
  <si>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</si>
  <si>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</si>
  <si>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</si>
  <si>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</si>
  <si>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</si>
  <si>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</si>
  <si>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</si>
  <si>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</si>
  <si>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</si>
  <si>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</si>
  <si>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</si>
  <si>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</si>
  <si>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</si>
  <si>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</si>
  <si>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</si>
  <si>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</si>
  <si>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</si>
  <si>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</si>
  <si>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</si>
  <si>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</si>
  <si>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</si>
  <si>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</si>
  <si>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</si>
  <si>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</si>
  <si>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</si>
  <si>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</si>
  <si>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</si>
  <si>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</si>
  <si>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</si>
  <si>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</si>
  <si>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</si>
  <si>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</si>
  <si>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</si>
  <si>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</si>
  <si>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</si>
  <si>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</si>
  <si>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</si>
  <si>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</si>
  <si>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</si>
  <si>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</si>
  <si>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</si>
  <si>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</si>
  <si>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</si>
  <si>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</si>
  <si>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</si>
  <si>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</si>
  <si>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</si>
  <si>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</si>
  <si>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</si>
  <si>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</si>
  <si>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</si>
  <si>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</si>
  <si>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</si>
  <si>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</si>
  <si>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</si>
  <si>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</si>
  <si>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</si>
  <si>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</si>
  <si>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</si>
  <si>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</si>
  <si>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</si>
  <si>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</si>
  <si>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</si>
  <si>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</si>
  <si>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</si>
  <si>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</si>
  <si>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</si>
  <si>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</si>
  <si>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</si>
  <si>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</si>
  <si>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</si>
  <si>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</si>
  <si>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</si>
  <si>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</si>
  <si>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</si>
  <si>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</si>
  <si>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</si>
  <si>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</si>
  <si>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</si>
  <si>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</si>
  <si>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</si>
  <si>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</si>
  <si>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</si>
  <si>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</si>
  <si>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</si>
  <si>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</si>
  <si>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</si>
  <si>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</si>
  <si>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</si>
  <si>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</si>
  <si>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</si>
  <si>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</si>
  <si>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</si>
  <si>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</si>
  <si>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</si>
  <si>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</si>
  <si>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</si>
  <si>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</si>
  <si>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</si>
  <si>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</si>
  <si>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</si>
  <si>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</si>
  <si>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</si>
  <si>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</si>
  <si>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</si>
  <si>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</si>
  <si>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</si>
  <si>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</si>
  <si>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</si>
  <si>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</si>
  <si>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</si>
  <si>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</si>
  <si>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</si>
  <si>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</si>
  <si>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</si>
  <si>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</si>
  <si>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</si>
  <si>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</si>
  <si>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</si>
  <si>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</si>
  <si>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</si>
  <si>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</si>
  <si>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</si>
  <si>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</si>
  <si>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</si>
  <si>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</si>
  <si>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</si>
  <si>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</si>
  <si>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</si>
  <si>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</si>
  <si>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</si>
  <si>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</si>
  <si>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</si>
  <si>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</si>
  <si>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</si>
  <si>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</si>
  <si>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</si>
  <si>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</si>
  <si>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</si>
  <si>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</si>
  <si>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</si>
  <si>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</si>
  <si>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</si>
  <si>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</si>
  <si>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</si>
  <si>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</si>
  <si>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</si>
  <si>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</si>
  <si>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</si>
  <si>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</si>
  <si>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</si>
  <si>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</si>
  <si>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</si>
  <si>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</si>
  <si>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</si>
  <si>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</si>
  <si>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</si>
  <si>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</si>
  <si>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</si>
  <si>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</si>
  <si>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</si>
  <si>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</si>
  <si>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</si>
  <si>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</si>
  <si>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</si>
  <si>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</si>
  <si>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</si>
  <si>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</si>
  <si>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</si>
  <si>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</si>
  <si>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</si>
  <si>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</si>
  <si>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</si>
  <si>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</si>
  <si>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</si>
  <si>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</si>
  <si>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</si>
  <si>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</si>
  <si>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</si>
  <si>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</si>
  <si>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</si>
  <si>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</si>
  <si>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</si>
  <si>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</si>
  <si>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</si>
  <si>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</si>
  <si>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</si>
  <si>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</si>
  <si>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</si>
  <si>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</si>
  <si>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</si>
  <si>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</si>
  <si>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</si>
  <si>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</si>
  <si>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</si>
  <si>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</si>
  <si>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</si>
  <si>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</si>
  <si>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</si>
  <si>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</si>
  <si>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</si>
  <si>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</si>
  <si>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</si>
  <si>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</si>
  <si>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</si>
  <si>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</si>
  <si>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</si>
  <si>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</si>
  <si>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</si>
  <si>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</si>
  <si>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</si>
  <si>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</si>
  <si>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</si>
  <si>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</si>
  <si>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</si>
  <si>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</si>
  <si>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</si>
  <si>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</si>
  <si>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</si>
  <si>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</si>
  <si>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</si>
  <si>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</si>
  <si>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</si>
  <si>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</si>
  <si>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</si>
  <si>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</si>
  <si>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</si>
  <si>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</si>
  <si>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</si>
  <si>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</si>
  <si>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</si>
  <si>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</si>
  <si>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</si>
  <si>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</si>
  <si>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</si>
  <si>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</si>
  <si>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</si>
  <si>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</si>
  <si>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</si>
  <si>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</si>
  <si>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</si>
  <si>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</si>
  <si>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</si>
  <si>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</si>
  <si>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</si>
  <si>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</si>
  <si>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</si>
  <si>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</si>
  <si>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</si>
  <si>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</si>
  <si>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</si>
  <si>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</si>
  <si>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</si>
  <si>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</si>
  <si>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</si>
  <si>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</si>
  <si>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</si>
  <si>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</si>
  <si>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</si>
  <si>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</si>
  <si>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</si>
  <si>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</si>
  <si>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</si>
  <si>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</si>
  <si>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</si>
  <si>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</si>
  <si>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</si>
  <si>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</si>
  <si>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</si>
  <si>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</si>
  <si>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</si>
  <si>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</si>
  <si>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</si>
  <si>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</si>
  <si>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</si>
  <si>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</si>
  <si>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</si>
  <si>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</si>
  <si>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</si>
  <si>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</si>
  <si>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</si>
  <si>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</si>
  <si>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</si>
  <si>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</si>
  <si>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</si>
  <si>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</si>
  <si>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</si>
  <si>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</si>
  <si>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</si>
  <si>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</si>
  <si>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</si>
  <si>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</si>
  <si>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</si>
  <si>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</si>
  <si>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</si>
  <si>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</si>
  <si>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</si>
  <si>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</si>
  <si>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</si>
  <si>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</si>
  <si>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</si>
  <si>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</si>
  <si>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</si>
  <si>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</si>
  <si>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</si>
  <si>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</si>
  <si>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</si>
  <si>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</si>
  <si>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</si>
  <si>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</si>
  <si>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</si>
  <si>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</si>
  <si>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</si>
  <si>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</si>
  <si>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</si>
  <si>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</si>
  <si>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</si>
  <si>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</si>
  <si>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</si>
  <si>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</si>
  <si>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</si>
  <si>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</si>
  <si>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</si>
  <si>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</si>
  <si>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</si>
  <si>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</si>
  <si>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</si>
  <si>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</si>
  <si>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</si>
  <si>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</si>
  <si>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</si>
  <si>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</si>
  <si>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</si>
  <si>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</si>
  <si>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</si>
  <si>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</si>
  <si>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</si>
  <si>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</si>
  <si>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</si>
  <si>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</si>
  <si>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</si>
  <si>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</si>
  <si>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</si>
  <si>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</si>
  <si>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</si>
  <si>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</si>
  <si>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</si>
  <si>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</si>
  <si>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</si>
  <si>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</si>
  <si>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</si>
  <si>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</si>
  <si>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</si>
  <si>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</si>
  <si>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</si>
  <si>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</si>
  <si>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</si>
  <si>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</si>
  <si>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</si>
  <si>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</si>
  <si>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</si>
  <si>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</si>
  <si>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</si>
  <si>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</si>
  <si>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</si>
  <si>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</si>
  <si>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</si>
  <si>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</si>
  <si>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</si>
  <si>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</si>
  <si>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</si>
  <si>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</si>
  <si>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</si>
  <si>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</si>
  <si>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</si>
  <si>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</si>
  <si>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</si>
  <si>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</si>
  <si>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</si>
  <si>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</si>
  <si>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</si>
  <si>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</si>
  <si>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</si>
  <si>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</si>
  <si>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</si>
  <si>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</si>
  <si>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</si>
  <si>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</si>
  <si>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</si>
  <si>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</si>
  <si>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</si>
  <si>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</si>
  <si>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</si>
  <si>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</si>
  <si>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</si>
  <si>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</si>
  <si>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</si>
  <si>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</si>
  <si>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</si>
  <si>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</si>
  <si>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</si>
  <si>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</si>
  <si>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</si>
  <si>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</si>
  <si>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</si>
  <si>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</si>
  <si>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</si>
  <si>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</si>
  <si>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</si>
  <si>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</si>
  <si>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</si>
  <si>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</si>
  <si>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</si>
  <si>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</si>
  <si>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</si>
  <si>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</si>
  <si>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</si>
  <si>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</si>
  <si>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</si>
  <si>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</si>
  <si>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</si>
  <si>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</si>
  <si>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</si>
  <si>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</si>
  <si>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</si>
  <si>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</si>
  <si>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</si>
  <si>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</si>
  <si>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</si>
  <si>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</si>
  <si>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</si>
  <si>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</si>
  <si>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</si>
  <si>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</si>
  <si>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</si>
  <si>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</si>
  <si>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</si>
  <si>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</si>
  <si>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</si>
  <si>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</si>
  <si>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</si>
  <si>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</si>
  <si>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</si>
  <si>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</si>
  <si>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</si>
  <si>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</si>
  <si>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</si>
  <si>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</si>
  <si>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</si>
  <si>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</si>
  <si>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</si>
  <si>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</si>
  <si>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</si>
  <si>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</si>
  <si>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</si>
  <si>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</si>
  <si>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</si>
  <si>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</si>
  <si>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</si>
  <si>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</si>
  <si>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</si>
  <si>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</si>
  <si>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</si>
  <si>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</si>
  <si>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</si>
  <si>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</si>
  <si>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</si>
  <si>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</si>
  <si>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</si>
  <si>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</si>
  <si>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</si>
  <si>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</si>
  <si>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</si>
  <si>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</si>
  <si>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</si>
  <si>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</si>
  <si>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</si>
  <si>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</si>
  <si>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</si>
  <si>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</si>
  <si>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</si>
  <si>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</si>
  <si>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</si>
  <si>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</si>
  <si>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</si>
  <si>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</si>
  <si>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</si>
  <si>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</si>
  <si>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</si>
  <si>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</si>
  <si>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</si>
  <si>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</si>
  <si>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</si>
  <si>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</si>
  <si>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</si>
  <si>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</si>
  <si>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</si>
  <si>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</si>
  <si>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</si>
  <si>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</si>
  <si>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</si>
  <si>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</si>
  <si>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</si>
  <si>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</si>
  <si>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</si>
  <si>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</si>
  <si>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</si>
  <si>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</si>
  <si>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</si>
  <si>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</si>
  <si>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</si>
  <si>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</si>
  <si>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</si>
  <si>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</si>
  <si>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</si>
  <si>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</si>
  <si>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</si>
  <si>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</si>
  <si>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</si>
  <si>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</si>
  <si>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</si>
  <si>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</si>
  <si>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</si>
  <si>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</si>
  <si>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</si>
  <si>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</si>
  <si>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</si>
  <si>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</si>
  <si>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</si>
  <si>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</si>
  <si>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</si>
  <si>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</si>
  <si>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</si>
  <si>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</si>
  <si>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</si>
  <si>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</si>
  <si>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</si>
  <si>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</si>
  <si>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</si>
  <si>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</si>
  <si>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</si>
  <si>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</si>
  <si>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</si>
  <si>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</si>
  <si>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</si>
  <si>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</si>
  <si>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</si>
  <si>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</si>
  <si>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</si>
  <si>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</si>
  <si>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</si>
  <si>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</si>
  <si>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</si>
  <si>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</si>
  <si>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</si>
  <si>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</si>
  <si>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</si>
  <si>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</si>
  <si>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</si>
  <si>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</si>
  <si>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</si>
  <si>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</si>
  <si>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</si>
  <si>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</si>
  <si>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</si>
  <si>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</si>
  <si>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</si>
  <si>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</si>
  <si>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</si>
  <si>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</si>
  <si>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</si>
  <si>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</si>
  <si>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</si>
  <si>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</si>
  <si>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</si>
  <si>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</si>
  <si>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</si>
  <si>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</si>
  <si>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</si>
  <si>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</si>
  <si>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</si>
  <si>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</si>
  <si>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</si>
  <si>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</si>
  <si>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</si>
  <si>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</si>
  <si>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</si>
  <si>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</si>
  <si>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</si>
  <si>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</si>
  <si>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</si>
  <si>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</si>
  <si>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</si>
  <si>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</si>
  <si>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</si>
  <si>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</si>
  <si>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</si>
  <si>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</si>
  <si>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</si>
  <si>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</si>
  <si>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</si>
  <si>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</si>
  <si>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</si>
  <si>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</si>
  <si>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</si>
  <si>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</si>
  <si>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</si>
  <si>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</si>
  <si>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</si>
  <si>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</si>
  <si>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</si>
  <si>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</si>
  <si>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</si>
  <si>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</si>
  <si>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</si>
  <si>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</si>
  <si>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</si>
  <si>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</si>
  <si>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</si>
  <si>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</si>
  <si>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</si>
  <si>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</si>
  <si>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</si>
  <si>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</si>
  <si>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</si>
  <si>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</si>
  <si>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</si>
  <si>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</si>
  <si>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</si>
  <si>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</si>
  <si>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</si>
  <si>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</si>
  <si>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</si>
  <si>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</si>
  <si>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</si>
  <si>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</si>
  <si>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</si>
  <si>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</si>
  <si>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</si>
  <si>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</si>
  <si>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</si>
  <si>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</si>
  <si>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</si>
  <si>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</si>
  <si>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</si>
  <si>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</si>
  <si>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</si>
  <si>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</si>
  <si>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</si>
  <si>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</si>
  <si>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</si>
  <si>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</si>
  <si>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</si>
  <si>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</si>
  <si>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</si>
  <si>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</si>
  <si>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</si>
  <si>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</si>
  <si>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</si>
  <si>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</si>
  <si>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</si>
  <si>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</si>
  <si>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</si>
  <si>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</si>
  <si>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</si>
  <si>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</si>
  <si>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</si>
  <si>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</si>
  <si>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</si>
  <si>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</si>
  <si>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</si>
  <si>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</si>
  <si>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</si>
  <si>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</si>
  <si>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</si>
  <si>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</si>
  <si>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</si>
  <si>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</si>
  <si>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</si>
  <si>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</si>
  <si>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</si>
  <si>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</si>
  <si>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</si>
  <si>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</si>
  <si>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</si>
  <si>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</si>
  <si>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</si>
  <si>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</si>
  <si>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</si>
  <si>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</si>
  <si>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</si>
  <si>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</si>
  <si>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</si>
  <si>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</si>
  <si>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</si>
  <si>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</si>
  <si>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</si>
  <si>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</si>
  <si>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</si>
  <si>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</si>
  <si>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</si>
  <si>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</si>
  <si>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</si>
  <si>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</si>
  <si>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</si>
  <si>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</si>
  <si>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</si>
  <si>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</si>
  <si>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</si>
  <si>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</si>
  <si>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</si>
  <si>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</si>
  <si>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</si>
  <si>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</si>
  <si>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</si>
  <si>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</si>
  <si>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</si>
  <si>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</si>
  <si>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</si>
  <si>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</si>
  <si>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</si>
  <si>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</si>
  <si>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</si>
  <si>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</si>
  <si>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</si>
  <si>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</si>
  <si>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</si>
  <si>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</si>
  <si>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</si>
  <si>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</si>
  <si>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</si>
  <si>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</si>
  <si>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</si>
  <si>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</si>
  <si>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</si>
  <si>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</si>
  <si>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</si>
  <si>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</si>
  <si>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</si>
  <si>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</si>
  <si>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</si>
  <si>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</si>
  <si>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</si>
  <si>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</si>
  <si>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</si>
  <si>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</si>
  <si>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</si>
  <si>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</si>
  <si>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</si>
  <si>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</si>
  <si>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</si>
  <si>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</si>
  <si>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</si>
  <si>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</si>
  <si>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</si>
  <si>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</si>
  <si>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</si>
  <si>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</si>
  <si>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</si>
  <si>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</si>
  <si>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</si>
  <si>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</si>
  <si>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</si>
  <si>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</si>
  <si>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</si>
  <si>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</si>
  <si>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</si>
  <si>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</si>
  <si>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</si>
  <si>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</si>
  <si>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</si>
  <si>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</si>
  <si>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</si>
  <si>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</si>
  <si>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</si>
  <si>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</si>
  <si>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</si>
  <si>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</si>
  <si>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</si>
  <si>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</si>
  <si>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</si>
  <si>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</si>
  <si>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</si>
  <si>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</si>
  <si>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</si>
  <si>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</si>
  <si>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</si>
  <si>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</si>
  <si>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</si>
  <si>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</si>
  <si>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</si>
  <si>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</si>
  <si>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</si>
  <si>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</si>
  <si>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</si>
  <si>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</si>
  <si>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</si>
  <si>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</si>
  <si>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</si>
  <si>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</si>
  <si>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</si>
  <si>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</si>
  <si>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</si>
  <si>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</si>
  <si>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</si>
  <si>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</si>
  <si>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</si>
  <si>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</si>
  <si>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</si>
  <si>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</si>
  <si>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</si>
  <si>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</si>
  <si>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</si>
  <si>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</si>
  <si>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</si>
  <si>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</si>
  <si>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</si>
  <si>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</si>
  <si>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</si>
  <si>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</si>
  <si>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</si>
  <si>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</si>
  <si>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</si>
  <si>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</si>
  <si>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</si>
  <si>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</si>
  <si>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</si>
  <si>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</si>
  <si>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</si>
  <si>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</si>
  <si>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</si>
  <si>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</si>
  <si>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</si>
  <si>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</si>
  <si>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</si>
  <si>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</si>
  <si>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</si>
  <si>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</si>
  <si>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</si>
  <si>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</si>
  <si>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</si>
  <si>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</si>
  <si>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</si>
  <si>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</si>
  <si>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</si>
  <si>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</si>
  <si>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</si>
  <si>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</si>
  <si>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</si>
  <si>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</si>
  <si>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</si>
  <si>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</si>
  <si>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</si>
  <si>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</si>
  <si>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</si>
  <si>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</si>
  <si>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</si>
  <si>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</si>
  <si>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</si>
  <si>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</si>
  <si>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</si>
  <si>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</si>
  <si>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</si>
  <si>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</si>
  <si>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</si>
  <si>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</si>
  <si>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</si>
  <si>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</si>
  <si>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</si>
  <si>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</si>
  <si>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</si>
  <si>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</si>
  <si>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</si>
  <si>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</si>
  <si>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</si>
  <si>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</si>
  <si>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</si>
  <si>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</si>
  <si>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</si>
  <si>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</si>
  <si>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</si>
  <si>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</si>
  <si>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</si>
  <si>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</si>
  <si>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</si>
  <si>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</si>
  <si>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</si>
  <si>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</si>
  <si>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</si>
  <si>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</si>
  <si>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</si>
  <si>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</si>
  <si>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</si>
  <si>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</si>
  <si>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</si>
  <si>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</si>
  <si>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</si>
  <si>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</si>
  <si>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</si>
  <si>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</si>
  <si>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</si>
  <si>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</si>
  <si>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</si>
  <si>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</si>
  <si>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</si>
  <si>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</si>
  <si>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</si>
  <si>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</si>
  <si>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</si>
  <si>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</si>
  <si>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</si>
  <si>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</si>
  <si>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</si>
  <si>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</si>
  <si>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</si>
  <si>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</si>
  <si>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</si>
  <si>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</si>
  <si>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</si>
  <si>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</si>
  <si>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</si>
  <si>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</si>
  <si>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</si>
  <si>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</si>
  <si>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</si>
  <si>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</si>
  <si>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</si>
  <si>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</si>
  <si>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</si>
  <si>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</si>
  <si>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</si>
  <si>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</si>
  <si>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</si>
  <si>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</si>
  <si>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</si>
  <si>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</si>
  <si>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</si>
  <si>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</si>
  <si>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</si>
  <si>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</si>
  <si>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</si>
  <si>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</si>
  <si>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</si>
  <si>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</si>
  <si>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</si>
  <si>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</si>
  <si>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</si>
  <si>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</si>
  <si>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</si>
  <si>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</si>
  <si>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</si>
  <si>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</si>
  <si>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</si>
  <si>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</si>
  <si>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</si>
  <si>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</si>
  <si>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</si>
  <si>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</si>
  <si>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</si>
  <si>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</si>
  <si>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</si>
  <si>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</si>
  <si>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</si>
  <si>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</si>
  <si>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</si>
  <si>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</si>
  <si>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</si>
  <si>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</si>
  <si>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</si>
  <si>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</si>
  <si>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</si>
  <si>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</si>
  <si>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</si>
  <si>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</si>
  <si>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</si>
  <si>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</si>
  <si>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</si>
  <si>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</si>
  <si>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</si>
  <si>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</si>
  <si>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</si>
  <si>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</si>
  <si>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</si>
  <si>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</si>
  <si>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</si>
  <si>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</si>
  <si>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</si>
  <si>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</si>
  <si>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</si>
  <si>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</si>
  <si>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</si>
  <si>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</si>
  <si>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</si>
  <si>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</si>
  <si>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</si>
  <si>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</si>
  <si>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</si>
  <si>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</si>
  <si>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</si>
  <si>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</si>
  <si>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</si>
  <si>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</si>
  <si>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</si>
  <si>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</si>
  <si>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</si>
  <si>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</si>
  <si>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</si>
  <si>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</si>
  <si>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</si>
  <si>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</si>
  <si>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</si>
  <si>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</si>
  <si>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</si>
  <si>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</si>
  <si>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</si>
  <si>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</si>
  <si>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</si>
  <si>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</si>
  <si>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</si>
  <si>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</si>
  <si>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</si>
  <si>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</si>
  <si>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</si>
  <si>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</si>
  <si>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</si>
  <si>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</si>
  <si>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</si>
  <si>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</si>
  <si>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</si>
  <si>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</si>
  <si>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</si>
  <si>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</si>
  <si>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</si>
  <si>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</si>
  <si>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</si>
  <si>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</si>
  <si>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</si>
  <si>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</si>
  <si>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</si>
  <si>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</si>
  <si>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</si>
  <si>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</si>
  <si>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</si>
  <si>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</si>
  <si>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</si>
  <si>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</si>
  <si>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</si>
  <si>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</si>
  <si>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</si>
  <si>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</si>
  <si>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</si>
  <si>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</si>
  <si>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</si>
  <si>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</si>
  <si>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</si>
  <si>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</si>
  <si>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</si>
  <si>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</si>
  <si>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</si>
  <si>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</si>
  <si>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</si>
  <si>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</si>
  <si>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</si>
  <si>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</si>
  <si>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</si>
  <si>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</si>
  <si>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</si>
  <si>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</si>
  <si>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</si>
  <si>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</si>
  <si>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</si>
  <si>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</si>
  <si>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</si>
  <si>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</si>
  <si>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</si>
  <si>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</si>
  <si>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</si>
  <si>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</si>
  <si>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</si>
  <si>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</si>
  <si>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</si>
  <si>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</si>
  <si>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</si>
  <si>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</si>
  <si>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</si>
  <si>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</si>
  <si>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</si>
  <si>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</si>
  <si>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</si>
  <si>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</si>
  <si>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</si>
  <si>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</si>
  <si>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</si>
  <si>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</si>
  <si>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</si>
  <si>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</si>
  <si>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</si>
  <si>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</si>
  <si>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</si>
  <si>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</si>
  <si>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</si>
  <si>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</si>
  <si>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</si>
  <si>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</si>
  <si>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</si>
  <si>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</si>
  <si>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</si>
  <si>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</si>
  <si>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</si>
  <si>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</si>
  <si>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</si>
  <si>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</si>
  <si>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</si>
  <si>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</si>
  <si>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</si>
  <si>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</si>
  <si>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</si>
  <si>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</si>
  <si>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</si>
  <si>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</si>
  <si>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</si>
  <si>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</si>
  <si>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</si>
  <si>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</si>
  <si>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</si>
  <si>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</si>
  <si>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</si>
  <si>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</si>
  <si>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</si>
  <si>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</si>
  <si>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</si>
  <si>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</si>
  <si>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</si>
  <si>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</si>
  <si>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</si>
  <si>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</si>
  <si>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</si>
  <si>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</si>
  <si>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</si>
  <si>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</si>
  <si>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</si>
  <si>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</si>
  <si>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</si>
  <si>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</si>
  <si>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</si>
  <si>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</si>
  <si>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</si>
  <si>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</si>
  <si>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</si>
  <si>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</si>
  <si>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</si>
  <si>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</si>
  <si>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</si>
  <si>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</si>
  <si>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</si>
  <si>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</si>
  <si>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</si>
  <si>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</si>
  <si>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</si>
  <si>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</si>
  <si>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</si>
  <si>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</si>
  <si>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</si>
  <si>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</si>
  <si>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</si>
  <si>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</si>
  <si>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</si>
  <si>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</si>
  <si>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</si>
  <si>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</si>
  <si>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</si>
  <si>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</si>
  <si>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</si>
  <si>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</si>
  <si>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</si>
  <si>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</si>
  <si>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</si>
  <si>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</si>
  <si>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</si>
  <si>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</si>
  <si>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</si>
  <si>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</si>
  <si>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</si>
  <si>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</si>
  <si>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</si>
  <si>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</si>
  <si>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</si>
  <si>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</si>
  <si>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</si>
  <si>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</si>
  <si>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</si>
  <si>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</si>
  <si>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</si>
  <si>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</si>
  <si>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</si>
  <si>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</si>
  <si>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</si>
  <si>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</si>
  <si>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</si>
  <si>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</si>
  <si>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</si>
  <si>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</si>
  <si>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</si>
  <si>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</si>
  <si>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</si>
  <si>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</si>
  <si>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</si>
  <si>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</si>
  <si>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</si>
  <si>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</si>
  <si>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</si>
  <si>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</si>
  <si>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</si>
  <si>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</si>
  <si>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</si>
  <si>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</si>
  <si>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</si>
  <si>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</si>
  <si>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</si>
  <si>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</si>
  <si>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</si>
  <si>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</si>
  <si>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</si>
  <si>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</si>
  <si>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</si>
  <si>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</si>
  <si>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</si>
  <si>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</si>
  <si>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</si>
  <si>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</si>
  <si>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</si>
  <si>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</si>
  <si>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</si>
  <si>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</si>
  <si>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</si>
  <si>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</si>
  <si>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</si>
  <si>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</si>
  <si>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</si>
  <si>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</si>
  <si>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</si>
  <si>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</si>
  <si>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</si>
  <si>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</si>
  <si>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</si>
  <si>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</si>
  <si>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</si>
  <si>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</si>
  <si>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</si>
  <si>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</si>
  <si>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</si>
  <si>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</si>
  <si>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</si>
  <si>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</si>
  <si>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</si>
  <si>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</si>
  <si>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</si>
  <si>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</si>
  <si>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</si>
  <si>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</si>
  <si>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</si>
  <si>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</si>
  <si>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</si>
  <si>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</si>
  <si>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</si>
  <si>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</si>
  <si>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</si>
  <si>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</si>
  <si>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</si>
  <si>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</si>
  <si>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</si>
  <si>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</si>
  <si>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</si>
  <si>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</si>
  <si>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</si>
  <si>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</si>
  <si>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</si>
  <si>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</si>
  <si>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</si>
  <si>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</si>
  <si>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</si>
  <si>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</si>
  <si>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</si>
  <si>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</si>
  <si>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</si>
  <si>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</si>
  <si>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</si>
  <si>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</si>
  <si>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</si>
  <si>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</si>
  <si>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</si>
  <si>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</si>
  <si>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</si>
  <si>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</si>
  <si>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</si>
  <si>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</si>
  <si>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</si>
  <si>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</si>
  <si>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</si>
  <si>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</si>
  <si>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</si>
  <si>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</si>
  <si>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</si>
  <si>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</si>
  <si>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</si>
  <si>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</si>
  <si>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</si>
  <si>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</si>
  <si>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</si>
  <si>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</si>
  <si>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</si>
  <si>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</si>
  <si>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</si>
  <si>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</si>
  <si>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</si>
  <si>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</si>
  <si>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</si>
  <si>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</si>
  <si>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</si>
  <si>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</si>
  <si>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</si>
  <si>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</si>
  <si>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</si>
  <si>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</si>
  <si>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</si>
  <si>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</si>
  <si>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</si>
  <si>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</si>
  <si>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</si>
  <si>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</si>
  <si>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</si>
  <si>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</si>
  <si>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</si>
  <si>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</si>
  <si>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</si>
  <si>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</si>
  <si>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</si>
  <si>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</si>
  <si>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</si>
  <si>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</si>
  <si>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</si>
  <si>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</si>
  <si>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</si>
  <si>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</si>
  <si>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</si>
  <si>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</si>
  <si>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</si>
  <si>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</si>
  <si>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</si>
  <si>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</si>
  <si>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</si>
  <si>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</si>
  <si>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</si>
  <si>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</si>
  <si>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</si>
  <si>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</si>
  <si>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</si>
  <si>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</si>
  <si>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</si>
  <si>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</si>
  <si>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</si>
  <si>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</si>
  <si>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</si>
  <si>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</si>
  <si>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</si>
  <si>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</si>
  <si>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</si>
  <si>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</si>
  <si>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</si>
  <si>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</si>
  <si>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</si>
  <si>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</si>
  <si>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</si>
  <si>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</si>
  <si>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</si>
  <si>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</si>
  <si>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</si>
  <si>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</si>
  <si>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</si>
  <si>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</si>
  <si>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</si>
  <si>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</si>
  <si>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</si>
  <si>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</si>
  <si>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</si>
  <si>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</si>
  <si>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</si>
  <si>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</si>
  <si>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</si>
  <si>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</si>
  <si>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</si>
  <si>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</si>
  <si>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</si>
  <si>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</si>
  <si>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</si>
  <si>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</si>
  <si>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</si>
  <si>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</si>
  <si>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</si>
  <si>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</si>
  <si>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</si>
  <si>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</si>
  <si>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</si>
  <si>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</si>
  <si>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</si>
  <si>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</si>
  <si>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</si>
  <si>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</si>
  <si>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</si>
  <si>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</si>
  <si>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</si>
  <si>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</si>
  <si>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</si>
  <si>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</si>
  <si>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</si>
  <si>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</si>
  <si>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</si>
  <si>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</si>
  <si>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</si>
  <si>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</si>
  <si>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</si>
  <si>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</si>
  <si>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</si>
  <si>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</si>
  <si>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</si>
  <si>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</si>
  <si>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</si>
  <si>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</si>
  <si>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</si>
  <si>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</si>
  <si>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</si>
  <si>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</si>
  <si>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</si>
  <si>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</si>
  <si>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</si>
  <si>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</si>
  <si>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</si>
  <si>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</si>
  <si>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</si>
  <si>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</si>
  <si>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</si>
  <si>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</si>
  <si>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</si>
  <si>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</si>
  <si>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</si>
  <si>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</si>
  <si>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</si>
  <si>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</si>
  <si>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</si>
  <si>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</si>
  <si>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</si>
  <si>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</si>
  <si>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</si>
  <si>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</si>
  <si>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</si>
  <si>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</si>
  <si>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</si>
  <si>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</si>
  <si>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</si>
  <si>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</si>
  <si>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</si>
  <si>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</si>
  <si>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</si>
  <si>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</si>
  <si>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</si>
  <si>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</si>
  <si>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</si>
  <si>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</si>
  <si>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</si>
  <si>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</si>
  <si>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</si>
  <si>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</si>
  <si>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</si>
  <si>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</si>
  <si>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</si>
  <si>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</si>
  <si>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</si>
  <si>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</si>
  <si>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</si>
  <si>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</si>
  <si>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</si>
  <si>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</si>
  <si>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</si>
  <si>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</si>
  <si>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</si>
  <si>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</si>
  <si>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</si>
  <si>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</si>
  <si>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</si>
  <si>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</si>
  <si>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</si>
  <si>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</si>
  <si>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</si>
  <si>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</si>
  <si>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</si>
  <si>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</si>
  <si>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</si>
  <si>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</si>
  <si>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</si>
  <si>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</si>
  <si>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</si>
  <si>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</si>
  <si>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</si>
  <si>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</si>
  <si>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</si>
  <si>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</si>
  <si>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</si>
  <si>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</si>
  <si>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</si>
  <si>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</si>
  <si>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</si>
  <si>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</si>
  <si>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</si>
  <si>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</si>
  <si>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</si>
  <si>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</si>
  <si>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</si>
  <si>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</si>
  <si>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</si>
  <si>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</si>
  <si>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</si>
  <si>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</si>
  <si>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</si>
  <si>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</si>
  <si>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</si>
  <si>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</si>
  <si>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</si>
  <si>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</si>
  <si>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</si>
  <si>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</si>
  <si>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</si>
  <si>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</si>
  <si>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</si>
  <si>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</si>
  <si>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</si>
  <si>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</si>
  <si>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</si>
  <si>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</si>
  <si>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</si>
  <si>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</si>
  <si>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</si>
  <si>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</si>
  <si>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</si>
  <si>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</si>
  <si>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</si>
  <si>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</si>
  <si>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</si>
  <si>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</si>
  <si>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</si>
  <si>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</si>
  <si>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</si>
  <si>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</si>
  <si>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</si>
  <si>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</si>
  <si>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</si>
  <si>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</si>
  <si>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</si>
  <si>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</si>
  <si>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</si>
  <si>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</si>
  <si>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</si>
  <si>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</si>
  <si>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</si>
  <si>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</si>
  <si>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</si>
  <si>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</si>
  <si>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</si>
  <si>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</si>
  <si>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</si>
  <si>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</si>
  <si>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</si>
  <si>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</si>
  <si>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</si>
  <si>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</si>
  <si>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</si>
  <si>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</si>
  <si>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</si>
  <si>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</si>
  <si>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</si>
  <si>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</si>
  <si>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</si>
  <si>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</si>
  <si>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</si>
  <si>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</si>
  <si>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</si>
  <si>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</si>
  <si>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</si>
  <si>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</si>
  <si>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</si>
  <si>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</si>
  <si>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</si>
  <si>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</si>
  <si>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</si>
  <si>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</si>
  <si>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</si>
  <si>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</si>
  <si>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</si>
  <si>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</si>
  <si>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</si>
  <si>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</si>
  <si>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</si>
  <si>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</si>
  <si>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</si>
  <si>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</si>
  <si>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</si>
  <si>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</si>
  <si>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</si>
  <si>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</si>
  <si>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</si>
  <si>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</si>
  <si>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</si>
  <si>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</si>
  <si>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</si>
  <si>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</si>
  <si>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</si>
  <si>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</si>
  <si>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</si>
  <si>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</si>
  <si>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</si>
  <si>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</si>
  <si>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</si>
  <si>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</si>
  <si>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</si>
  <si>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</si>
  <si>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</si>
  <si>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</si>
  <si>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</si>
  <si>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</si>
  <si>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</si>
  <si>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</si>
  <si>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</si>
  <si>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</si>
  <si>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</si>
  <si>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</si>
  <si>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</si>
  <si>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</si>
  <si>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</si>
  <si>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</si>
  <si>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</si>
  <si>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</si>
  <si>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</si>
  <si>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</si>
  <si>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</si>
  <si>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</si>
  <si>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</si>
  <si>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</si>
  <si>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</si>
  <si>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</si>
  <si>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</si>
  <si>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</si>
  <si>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</si>
  <si>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</si>
  <si>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</si>
  <si>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</si>
  <si>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</si>
  <si>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</si>
  <si>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</si>
  <si>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</si>
  <si>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</si>
  <si>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</si>
  <si>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</si>
  <si>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</si>
  <si>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</si>
  <si>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</si>
  <si>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</si>
  <si>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</si>
  <si>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</si>
  <si>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</si>
  <si>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</si>
  <si>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</si>
  <si>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</si>
  <si>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</si>
  <si>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</si>
  <si>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</si>
  <si>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</si>
  <si>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</si>
  <si>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</si>
  <si>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</si>
  <si>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</si>
  <si>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</si>
  <si>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</si>
  <si>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</si>
  <si>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</si>
  <si>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</si>
  <si>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</si>
  <si>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</si>
  <si>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</si>
  <si>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</si>
  <si>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</si>
  <si>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</si>
  <si>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</si>
  <si>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</si>
  <si>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</si>
  <si>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</si>
  <si>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</si>
  <si>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</si>
  <si>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</si>
  <si>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</si>
  <si>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</si>
  <si>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</si>
  <si>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</si>
  <si>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</si>
  <si>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</si>
  <si>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</si>
  <si>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</si>
  <si>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</si>
  <si>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</si>
  <si>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</si>
  <si>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</si>
  <si>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</si>
  <si>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</si>
  <si>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</si>
  <si>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</si>
  <si>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</si>
  <si>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</si>
  <si>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</si>
  <si>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</si>
  <si>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</si>
  <si>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</si>
  <si>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</si>
  <si>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</si>
  <si>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</si>
  <si>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</si>
  <si>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</si>
  <si>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</si>
  <si>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</si>
  <si>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</si>
  <si>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</si>
  <si>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</si>
  <si>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</si>
  <si>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</si>
  <si>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</si>
  <si>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</si>
  <si>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</si>
  <si>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</si>
  <si>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</si>
  <si>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</si>
  <si>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</si>
  <si>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</si>
  <si>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</si>
  <si>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</si>
  <si>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</si>
  <si>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</si>
  <si>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</si>
  <si>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</si>
  <si>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</si>
  <si>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</si>
  <si>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</si>
  <si>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</si>
  <si>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</si>
  <si>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</si>
  <si>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</si>
  <si>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</si>
  <si>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</si>
  <si>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</si>
  <si>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</si>
  <si>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</si>
  <si>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</si>
  <si>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</si>
  <si>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</si>
  <si>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</si>
  <si>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</si>
  <si>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</si>
  <si>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</si>
  <si>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</si>
  <si>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</si>
  <si>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</si>
  <si>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</si>
  <si>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</si>
  <si>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</si>
  <si>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</si>
  <si>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</si>
  <si>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</si>
  <si>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</si>
  <si>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</si>
  <si>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</si>
  <si>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</si>
  <si>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</si>
  <si>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</si>
  <si>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</si>
  <si>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</si>
  <si>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</si>
  <si>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</si>
  <si>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</si>
  <si>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</si>
  <si>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</si>
  <si>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</si>
  <si>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</si>
  <si>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</si>
  <si>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</si>
  <si>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</si>
  <si>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</si>
  <si>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</si>
  <si>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</si>
  <si>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</si>
  <si>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</si>
  <si>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</si>
  <si>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</si>
  <si>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</si>
  <si>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</si>
  <si>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</si>
  <si>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</si>
  <si>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</si>
  <si>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</si>
  <si>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</si>
  <si>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</si>
  <si>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</si>
  <si>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</si>
  <si>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</si>
  <si>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</si>
  <si>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</si>
  <si>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</si>
  <si>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</si>
  <si>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</si>
  <si>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</si>
  <si>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</si>
  <si>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</si>
  <si>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</si>
  <si>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</si>
  <si>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</si>
  <si>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</si>
  <si>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</si>
  <si>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</si>
  <si>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</si>
  <si>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</si>
  <si>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</si>
  <si>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</si>
  <si>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</si>
  <si>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</si>
  <si>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</si>
  <si>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</si>
  <si>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</si>
  <si>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</si>
  <si>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</si>
  <si>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</si>
  <si>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</si>
  <si>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</si>
  <si>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</si>
  <si>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</si>
  <si>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</si>
  <si>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</si>
  <si>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</si>
  <si>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</si>
  <si>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</si>
  <si>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</si>
  <si>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</si>
  <si>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</si>
  <si>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</si>
  <si>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</si>
  <si>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</si>
  <si>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</si>
  <si>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</si>
  <si>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</si>
  <si>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</si>
  <si>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</si>
  <si>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</si>
  <si>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</si>
  <si>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</si>
  <si>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</si>
  <si>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</si>
  <si>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</si>
  <si>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</si>
  <si>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</si>
  <si>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</si>
  <si>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</si>
  <si>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</si>
  <si>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</si>
  <si>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</si>
  <si>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</si>
  <si>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</si>
  <si>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</si>
  <si>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</si>
  <si>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</si>
  <si>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</si>
  <si>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</si>
  <si>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</si>
  <si>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</si>
  <si>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</si>
  <si>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</si>
  <si>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</si>
  <si>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</si>
  <si>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</si>
  <si>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</si>
  <si>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</si>
  <si>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</si>
  <si>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</si>
  <si>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</si>
  <si>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</si>
  <si>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</si>
  <si>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</si>
  <si>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</si>
  <si>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</si>
  <si>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</si>
  <si>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</si>
  <si>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</si>
  <si>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</si>
  <si>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</si>
  <si>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</si>
  <si>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</si>
  <si>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</si>
  <si>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</si>
  <si>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</si>
  <si>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</si>
  <si>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</si>
  <si>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</si>
  <si>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</si>
  <si>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</si>
  <si>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</si>
  <si>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</si>
  <si>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</si>
  <si>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</si>
  <si>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</si>
  <si>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</si>
  <si>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</si>
  <si>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</si>
  <si>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</si>
  <si>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</si>
  <si>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</si>
  <si>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</si>
  <si>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</si>
  <si>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</si>
  <si>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</si>
  <si>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</si>
  <si>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</si>
  <si>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</si>
  <si>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</si>
  <si>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</si>
  <si>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</si>
  <si>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</si>
  <si>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</si>
  <si>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</si>
  <si>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</si>
  <si>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</si>
  <si>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</si>
  <si>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</si>
  <si>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</si>
  <si>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</si>
  <si>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</si>
  <si>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</si>
  <si>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</si>
  <si>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</si>
  <si>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</si>
  <si>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</si>
  <si>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</si>
  <si>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</si>
  <si>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</si>
  <si>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</si>
  <si>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</si>
  <si>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</si>
  <si>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</si>
  <si>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</si>
  <si>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</si>
  <si>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</si>
  <si>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</si>
  <si>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</si>
  <si>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</si>
  <si>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</si>
  <si>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</si>
  <si>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</si>
  <si>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</si>
  <si>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</si>
  <si>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</si>
  <si>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</si>
  <si>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</si>
  <si>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</si>
  <si>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</si>
  <si>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</si>
  <si>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</si>
  <si>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</si>
  <si>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</si>
  <si>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</si>
  <si>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</si>
  <si>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</si>
  <si>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</si>
  <si>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</si>
  <si>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</si>
  <si>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</si>
  <si>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</si>
  <si>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</si>
  <si>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</si>
  <si>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</si>
  <si>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</si>
  <si>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</si>
  <si>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</si>
  <si>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</si>
  <si>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</si>
  <si>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</si>
  <si>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</si>
  <si>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</si>
  <si>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</si>
  <si>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</si>
  <si>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</si>
  <si>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</si>
  <si>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</si>
  <si>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</si>
  <si>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</si>
  <si>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</si>
  <si>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</si>
  <si>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</si>
  <si>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</si>
  <si>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</si>
  <si>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</si>
  <si>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</si>
  <si>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</si>
  <si>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</si>
  <si>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</si>
  <si>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</si>
  <si>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</si>
  <si>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</si>
  <si>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</si>
  <si>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</si>
  <si>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</si>
  <si>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</si>
  <si>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</si>
  <si>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</si>
  <si>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</si>
  <si>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</si>
  <si>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</si>
  <si>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</si>
  <si>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</si>
  <si>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</si>
  <si>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</si>
  <si>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</si>
  <si>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</si>
  <si>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</si>
  <si>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</si>
  <si>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</si>
  <si>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</si>
  <si>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</si>
  <si>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</si>
  <si>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</si>
  <si>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</si>
  <si>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</si>
  <si>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</si>
  <si>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</si>
  <si>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</si>
  <si>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</si>
  <si>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</si>
  <si>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</si>
  <si>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</si>
  <si>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</si>
  <si>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</si>
  <si>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</si>
  <si>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</si>
  <si>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</si>
  <si>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</si>
  <si>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</si>
  <si>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</si>
  <si>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</si>
  <si>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</si>
  <si>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</si>
  <si>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</si>
  <si>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</si>
  <si>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</si>
  <si>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</si>
  <si>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</si>
  <si>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</si>
  <si>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</si>
  <si>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</si>
  <si>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</si>
  <si>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</si>
  <si>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</si>
  <si>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</si>
  <si>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</si>
  <si>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</si>
  <si>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</si>
  <si>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</si>
  <si>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</si>
  <si>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</si>
  <si>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</si>
  <si>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</si>
  <si>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</si>
  <si>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</si>
  <si>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</si>
  <si>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</si>
  <si>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</si>
  <si>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</si>
  <si>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</si>
  <si>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</si>
  <si>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</si>
  <si>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</si>
  <si>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</si>
  <si>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</si>
  <si>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</si>
  <si>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</si>
  <si>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</si>
  <si>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</si>
  <si>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</si>
  <si>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</si>
  <si>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</si>
  <si>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</si>
  <si>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</si>
  <si>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</si>
  <si>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</si>
  <si>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</si>
  <si>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</si>
  <si>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</si>
  <si>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</si>
  <si>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</si>
  <si>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</si>
  <si>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</si>
  <si>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</si>
  <si>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</si>
  <si>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</si>
  <si>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</si>
  <si>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</si>
  <si>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</si>
  <si>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</si>
  <si>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</si>
  <si>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</si>
  <si>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</si>
  <si>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</si>
  <si>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</si>
  <si>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</si>
  <si>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</si>
  <si>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</si>
  <si>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</si>
  <si>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</si>
  <si>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</si>
  <si>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</si>
  <si>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</si>
  <si>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</si>
  <si>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</si>
  <si>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</si>
  <si>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</si>
  <si>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</si>
  <si>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</si>
  <si>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</si>
  <si>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</si>
  <si>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</si>
  <si>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</si>
  <si>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</si>
  <si>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</si>
  <si>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</si>
  <si>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</si>
  <si>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</si>
  <si>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</si>
  <si>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</si>
  <si>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</si>
  <si>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</si>
  <si>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</si>
  <si>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</si>
  <si>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</si>
  <si>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</si>
  <si>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</si>
  <si>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</si>
  <si>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</si>
  <si>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</si>
  <si>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</si>
  <si>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</si>
  <si>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</si>
  <si>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</si>
  <si>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</si>
  <si>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</si>
  <si>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</si>
  <si>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</si>
  <si>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</si>
  <si>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</si>
  <si>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</si>
  <si>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</si>
  <si>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</si>
  <si>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</si>
  <si>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</si>
  <si>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</si>
  <si>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</si>
  <si>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</si>
  <si>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</si>
  <si>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</si>
  <si>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</si>
  <si>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</si>
  <si>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</si>
  <si>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</si>
  <si>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</si>
  <si>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</si>
  <si>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</si>
  <si>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</si>
  <si>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</si>
  <si>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</si>
  <si>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</si>
  <si>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</si>
  <si>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</si>
  <si>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</si>
  <si>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</si>
  <si>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</si>
  <si>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</si>
  <si>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</si>
  <si>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</si>
  <si>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</si>
  <si>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</si>
  <si>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</si>
  <si>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</si>
  <si>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</si>
  <si>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</si>
  <si>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</si>
  <si>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</si>
  <si>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</si>
  <si>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</si>
  <si>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</si>
  <si>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</si>
  <si>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</si>
  <si>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</si>
  <si>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</si>
  <si>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</si>
  <si>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</si>
  <si>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</si>
  <si>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</si>
  <si>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</si>
  <si>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</si>
  <si>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</si>
  <si>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</si>
  <si>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</si>
  <si>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</si>
  <si>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</si>
  <si>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</si>
  <si>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</si>
  <si>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</si>
  <si>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</si>
  <si>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</si>
  <si>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</si>
  <si>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</si>
  <si>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</si>
  <si>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</si>
  <si>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</si>
  <si>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</si>
  <si>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</si>
  <si>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</si>
  <si>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</si>
  <si>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</si>
  <si>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</si>
  <si>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</si>
  <si>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</si>
  <si>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</si>
  <si>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</si>
  <si>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</si>
  <si>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</si>
  <si>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</si>
  <si>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</si>
  <si>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</si>
  <si>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</si>
  <si>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</si>
  <si>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</si>
  <si>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</si>
  <si>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</si>
  <si>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</si>
  <si>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</si>
  <si>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</si>
  <si>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</si>
  <si>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</si>
  <si>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</si>
  <si>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</si>
  <si>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</si>
  <si>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</si>
  <si>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</si>
  <si>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</si>
  <si>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</si>
  <si>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</si>
  <si>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</si>
  <si>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</si>
  <si>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</si>
  <si>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</si>
  <si>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</si>
  <si>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</si>
  <si>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</si>
  <si>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</si>
  <si>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</si>
  <si>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</si>
  <si>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</si>
  <si>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</si>
  <si>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</si>
  <si>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</si>
  <si>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</si>
  <si>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</si>
  <si>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</si>
  <si>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</si>
  <si>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</si>
  <si>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</si>
  <si>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</si>
  <si>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</si>
  <si>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</si>
  <si>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</si>
  <si>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</si>
  <si>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</si>
  <si>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</si>
  <si>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</si>
  <si>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</si>
  <si>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</si>
  <si>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</si>
  <si>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</si>
  <si>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</si>
  <si>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</si>
  <si>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</si>
  <si>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</si>
  <si>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</si>
  <si>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</si>
  <si>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</si>
  <si>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</si>
  <si>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</si>
  <si>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</si>
  <si>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</si>
  <si>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</si>
  <si>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</si>
  <si>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</si>
  <si>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</si>
  <si>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</si>
  <si>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</si>
  <si>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</si>
  <si>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</si>
  <si>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</si>
  <si>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</si>
  <si>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</si>
  <si>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</si>
  <si>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</si>
  <si>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</si>
  <si>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</si>
  <si>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</si>
  <si>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</si>
  <si>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</si>
  <si>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</si>
  <si>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</si>
  <si>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</si>
  <si>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</si>
  <si>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</si>
  <si>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</si>
  <si>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</si>
  <si>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</si>
  <si>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</si>
  <si>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</si>
  <si>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</si>
  <si>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</si>
  <si>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</si>
  <si>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</si>
  <si>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</si>
  <si>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</si>
  <si>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</si>
  <si>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</si>
  <si>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</si>
  <si>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</si>
  <si>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</si>
  <si>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</si>
  <si>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</si>
  <si>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</si>
  <si>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</si>
  <si>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</si>
  <si>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</si>
  <si>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</si>
  <si>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</si>
  <si>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</si>
  <si>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</si>
  <si>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</si>
  <si>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</si>
  <si>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</si>
  <si>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</si>
  <si>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</si>
  <si>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</si>
  <si>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</si>
  <si>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</si>
  <si>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</si>
  <si>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</si>
  <si>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</si>
  <si>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</si>
  <si>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</si>
  <si>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</si>
  <si>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</si>
  <si>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</si>
  <si>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</si>
  <si>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</si>
  <si>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</si>
  <si>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</si>
  <si>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</si>
  <si>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</si>
  <si>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</si>
  <si>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</si>
  <si>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</si>
  <si>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</si>
  <si>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</si>
  <si>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</si>
  <si>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</si>
  <si>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</si>
  <si>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</si>
  <si>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</si>
  <si>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</si>
  <si>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</si>
  <si>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</si>
  <si>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</si>
  <si>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</si>
  <si>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</si>
  <si>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</si>
  <si>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</si>
  <si>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</si>
  <si>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</si>
  <si>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</si>
  <si>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</si>
  <si>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</si>
  <si>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</si>
  <si>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</si>
  <si>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</si>
  <si>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</si>
  <si>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</si>
  <si>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</si>
  <si>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</si>
  <si>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</si>
  <si>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</si>
  <si>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</si>
  <si>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</si>
  <si>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</si>
  <si>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</si>
  <si>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</si>
  <si>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</si>
  <si>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</si>
  <si>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</si>
  <si>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</si>
  <si>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</si>
  <si>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</si>
  <si>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</si>
  <si>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</si>
  <si>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</si>
  <si>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</si>
  <si>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</si>
  <si>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</si>
  <si>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</si>
  <si>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</si>
  <si>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</si>
  <si>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</si>
  <si>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</si>
  <si>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</si>
  <si>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</si>
  <si>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</si>
  <si>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</si>
  <si>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</si>
  <si>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</si>
  <si>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</si>
  <si>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</si>
  <si>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</si>
  <si>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</si>
  <si>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</si>
  <si>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</si>
  <si>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</si>
  <si>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</si>
  <si>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</si>
  <si>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</si>
  <si>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</si>
  <si>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</si>
  <si>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</si>
  <si>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</si>
  <si>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</si>
  <si>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</si>
  <si>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</si>
  <si>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</si>
  <si>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</si>
  <si>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</si>
  <si>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</si>
  <si>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</si>
  <si>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</si>
  <si>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</si>
  <si>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</si>
  <si>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</si>
  <si>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</si>
  <si>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</si>
  <si>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</si>
  <si>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</si>
  <si>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</si>
  <si>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</si>
  <si>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</si>
  <si>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</si>
  <si>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</si>
  <si>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</si>
  <si>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</si>
  <si>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</si>
  <si>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</si>
  <si>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</si>
  <si>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</si>
  <si>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</si>
  <si>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</si>
  <si>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</si>
  <si>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</si>
  <si>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</si>
  <si>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</si>
  <si>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</si>
  <si>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</si>
  <si>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</si>
  <si>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</si>
  <si>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</si>
  <si>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</si>
  <si>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</si>
  <si>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</si>
  <si>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</si>
  <si>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</si>
  <si>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</si>
  <si>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</si>
  <si>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</si>
  <si>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</si>
  <si>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</si>
  <si>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</si>
  <si>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</si>
  <si>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</si>
  <si>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</si>
  <si>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</si>
  <si>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</si>
  <si>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</si>
  <si>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</si>
  <si>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</si>
  <si>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</si>
  <si>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</si>
  <si>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</si>
  <si>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</si>
  <si>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</si>
  <si>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</si>
  <si>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</si>
  <si>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</si>
  <si>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</si>
  <si>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</si>
  <si>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</si>
  <si>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</si>
  <si>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</si>
  <si>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</si>
  <si>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</si>
  <si>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</si>
  <si>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</si>
  <si>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</si>
  <si>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</si>
  <si>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</si>
  <si>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</si>
  <si>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</si>
  <si>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</si>
  <si>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</si>
  <si>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</si>
  <si>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</si>
  <si>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</si>
  <si>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</si>
  <si>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</si>
  <si>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</si>
  <si>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</si>
  <si>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</si>
  <si>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</si>
  <si>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</si>
  <si>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</si>
  <si>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</si>
  <si>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</si>
  <si>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</si>
  <si>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</si>
  <si>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</si>
  <si>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</si>
  <si>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</si>
  <si>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</si>
  <si>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</si>
  <si>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</si>
  <si>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</si>
  <si>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</si>
  <si>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</si>
  <si>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</si>
  <si>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</si>
  <si>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</si>
  <si>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</si>
  <si>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</si>
  <si>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</si>
  <si>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</si>
  <si>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</si>
  <si>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</si>
  <si>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</si>
  <si>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</si>
  <si>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</si>
  <si>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</si>
  <si>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</si>
  <si>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</si>
  <si>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</si>
  <si>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</si>
  <si>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</si>
  <si>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</si>
  <si>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</si>
  <si>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</si>
  <si>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</si>
  <si>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</si>
  <si>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</si>
  <si>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</si>
  <si>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</si>
  <si>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</si>
  <si>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</si>
  <si>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</si>
  <si>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</si>
  <si>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</si>
  <si>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</si>
  <si>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</si>
  <si>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</si>
  <si>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</si>
  <si>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</si>
  <si>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</si>
  <si>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</si>
  <si>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</si>
  <si>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</si>
  <si>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</si>
  <si>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</si>
  <si>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</si>
  <si>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</si>
  <si>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</si>
  <si>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</si>
  <si>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</si>
  <si>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</si>
  <si>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</si>
  <si>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</si>
  <si>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</si>
  <si>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</si>
  <si>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</si>
  <si>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</si>
  <si>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</si>
  <si>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</si>
  <si>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</si>
  <si>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</si>
  <si>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</si>
  <si>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</si>
  <si>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</si>
  <si>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</si>
  <si>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</si>
  <si>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</si>
  <si>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</si>
  <si>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</si>
  <si>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</si>
  <si>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</si>
  <si>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</si>
  <si>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</si>
  <si>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</si>
  <si>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</si>
  <si>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</si>
  <si>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</si>
  <si>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</si>
  <si>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</si>
  <si>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</si>
  <si>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</si>
  <si>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</si>
  <si>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</si>
  <si>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</si>
  <si>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</si>
  <si>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</si>
  <si>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</si>
  <si>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</si>
  <si>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</si>
  <si>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</si>
  <si>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</si>
  <si>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</si>
  <si>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</si>
  <si>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</si>
  <si>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</si>
  <si>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</si>
  <si>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</si>
  <si>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</si>
  <si>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</si>
  <si>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</si>
  <si>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</si>
  <si>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</si>
  <si>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</si>
  <si>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</si>
  <si>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</si>
  <si>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</si>
  <si>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</si>
  <si>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</si>
  <si>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</si>
  <si>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</si>
  <si>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</si>
  <si>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</si>
  <si>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</si>
  <si>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</si>
  <si>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</si>
  <si>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</si>
  <si>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</si>
  <si>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</si>
  <si>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</si>
  <si>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</si>
  <si>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</si>
  <si>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</si>
  <si>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</si>
  <si>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</si>
  <si>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</si>
  <si>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</si>
  <si>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</si>
  <si>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</si>
  <si>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</si>
  <si>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</si>
  <si>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</si>
  <si>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</si>
  <si>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</si>
  <si>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</si>
  <si>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</si>
  <si>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</si>
  <si>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</si>
  <si>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</si>
  <si>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</si>
  <si>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</si>
  <si>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</si>
  <si>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</si>
  <si>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</si>
  <si>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</si>
  <si>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</si>
  <si>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</si>
  <si>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</si>
  <si>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</si>
  <si>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</si>
  <si>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</si>
  <si>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</si>
  <si>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</si>
  <si>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</si>
  <si>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</si>
  <si>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</si>
  <si>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</si>
  <si>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</si>
  <si>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</si>
  <si>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</si>
  <si>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</si>
  <si>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</si>
  <si>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</si>
  <si>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</si>
  <si>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</si>
  <si>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</si>
  <si>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</si>
  <si>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</si>
  <si>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</si>
  <si>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</si>
  <si>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</si>
  <si>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</si>
  <si>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</si>
  <si>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</si>
  <si>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</si>
  <si>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</si>
  <si>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</si>
  <si>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</si>
  <si>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</si>
  <si>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</si>
  <si>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</si>
  <si>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</si>
  <si>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</si>
  <si>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</si>
  <si>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</si>
  <si>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</si>
  <si>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</si>
  <si>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</si>
  <si>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</si>
  <si>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</si>
  <si>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</si>
  <si>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</si>
  <si>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</si>
  <si>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</si>
  <si>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</si>
  <si>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</si>
  <si>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</si>
  <si>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</si>
  <si>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</si>
  <si>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</si>
  <si>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</si>
  <si>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</si>
  <si>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</si>
  <si>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</si>
  <si>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</si>
  <si>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</si>
  <si>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</si>
  <si>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</si>
  <si>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</si>
  <si>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</si>
  <si>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</si>
  <si>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</si>
  <si>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</si>
  <si>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</si>
  <si>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</si>
  <si>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</si>
  <si>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</si>
  <si>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</si>
  <si>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</si>
  <si>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</si>
  <si>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</si>
  <si>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</si>
  <si>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</si>
  <si>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</si>
  <si>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</si>
  <si>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</si>
  <si>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</si>
  <si>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</si>
  <si>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</si>
  <si>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</si>
  <si>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</si>
  <si>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</si>
  <si>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</si>
  <si>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</si>
  <si>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</si>
  <si>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</si>
  <si>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</si>
  <si>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</si>
  <si>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</si>
  <si>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</si>
  <si>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</si>
  <si>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</si>
  <si>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</si>
  <si>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</si>
  <si>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</si>
  <si>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</si>
  <si>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</si>
  <si>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</si>
  <si>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</si>
  <si>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</si>
  <si>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</si>
  <si>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</si>
  <si>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</si>
  <si>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</si>
  <si>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</si>
  <si>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</si>
  <si>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</si>
  <si>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</si>
  <si>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</si>
  <si>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</si>
  <si>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</si>
  <si>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</si>
  <si>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</si>
  <si>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</si>
  <si>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</si>
  <si>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</si>
  <si>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</si>
  <si>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</si>
  <si>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</si>
  <si>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</si>
  <si>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</si>
  <si>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</si>
  <si>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</si>
  <si>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</si>
  <si>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</si>
  <si>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</si>
  <si>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</si>
  <si>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</si>
  <si>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</si>
  <si>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</si>
  <si>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</si>
  <si>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</si>
  <si>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</si>
  <si>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</si>
  <si>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</si>
  <si>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</si>
  <si>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</si>
  <si>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</si>
  <si>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</si>
  <si>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</si>
  <si>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</si>
  <si>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</si>
  <si>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</si>
  <si>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</si>
  <si>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</si>
  <si>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</si>
  <si>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</si>
  <si>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</si>
  <si>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</si>
  <si>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</si>
  <si>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</si>
  <si>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</si>
  <si>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</si>
  <si>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</si>
  <si>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</si>
  <si>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</si>
  <si>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</si>
  <si>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</si>
  <si>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</si>
  <si>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</si>
  <si>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</si>
  <si>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</si>
  <si>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</si>
  <si>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</si>
  <si>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</si>
  <si>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</si>
  <si>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</si>
  <si>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</si>
  <si>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</si>
  <si>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</si>
  <si>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</si>
  <si>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</si>
  <si>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</si>
  <si>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</si>
  <si>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</si>
  <si>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</si>
  <si>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</si>
  <si>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</si>
  <si>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</si>
  <si>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</si>
  <si>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</si>
  <si>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</si>
  <si>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</si>
  <si>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</si>
  <si>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</si>
  <si>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</si>
  <si>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</si>
  <si>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</si>
  <si>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</si>
  <si>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</si>
  <si>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</si>
  <si>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</si>
  <si>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</si>
  <si>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</si>
  <si>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</si>
  <si>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</si>
  <si>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</si>
  <si>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</si>
  <si>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</si>
  <si>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</si>
  <si>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</si>
  <si>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</si>
  <si>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</si>
  <si>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</si>
  <si>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</si>
  <si>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</si>
  <si>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</si>
  <si>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</si>
  <si>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</si>
  <si>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</si>
  <si>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</si>
  <si>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</si>
  <si>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</si>
  <si>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</si>
  <si>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</si>
  <si>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</si>
  <si>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</si>
  <si>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</si>
  <si>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</si>
  <si>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</si>
  <si>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</si>
  <si>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</si>
  <si>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</si>
  <si>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</si>
  <si>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</si>
  <si>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</si>
  <si>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</si>
  <si>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</si>
  <si>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</si>
  <si>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</si>
  <si>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</si>
  <si>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</si>
  <si>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</si>
  <si>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</si>
  <si>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</si>
  <si>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</si>
  <si>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</si>
  <si>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</si>
  <si>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</si>
  <si>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</si>
  <si>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</si>
  <si>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</si>
  <si>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</si>
  <si>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</si>
  <si>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</si>
  <si>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</si>
  <si>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</si>
  <si>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</si>
  <si>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</si>
  <si>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</si>
  <si>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</si>
  <si>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</si>
  <si>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</si>
  <si>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</si>
  <si>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</si>
  <si>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</si>
  <si>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</si>
  <si>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</si>
  <si>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</si>
  <si>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</si>
  <si>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</si>
  <si>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</si>
  <si>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</si>
  <si>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</si>
  <si>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</si>
  <si>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</si>
  <si>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</si>
  <si>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</si>
  <si>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</si>
  <si>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</si>
  <si>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</si>
  <si>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</si>
  <si>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</si>
  <si>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</si>
  <si>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</si>
  <si>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</si>
  <si>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</si>
  <si>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</si>
  <si>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</si>
  <si>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</si>
  <si>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</si>
  <si>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</si>
  <si>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</si>
  <si>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</si>
  <si>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</si>
  <si>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</si>
  <si>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</si>
  <si>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</si>
  <si>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</si>
  <si>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</si>
  <si>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</si>
  <si>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</si>
  <si>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</si>
  <si>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</si>
  <si>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</si>
  <si>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</si>
  <si>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</si>
  <si>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</si>
  <si>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</si>
  <si>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</si>
  <si>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</si>
  <si>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</si>
  <si>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</si>
  <si>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</si>
  <si>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</si>
  <si>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</si>
  <si>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</si>
  <si>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</si>
  <si>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</si>
  <si>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</si>
  <si>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</si>
  <si>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</si>
  <si>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</si>
  <si>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</si>
  <si>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</si>
  <si>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</si>
  <si>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</si>
  <si>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</si>
  <si>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</si>
  <si>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</si>
  <si>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</si>
  <si>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</si>
  <si>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</si>
  <si>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</si>
  <si>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</si>
  <si>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</si>
  <si>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</si>
  <si>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</si>
  <si>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</si>
  <si>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</si>
  <si>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</si>
  <si>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</si>
  <si>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</si>
  <si>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</si>
  <si>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</si>
  <si>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</si>
  <si>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</si>
  <si>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</si>
  <si>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</si>
  <si>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</si>
  <si>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</si>
  <si>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</si>
  <si>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</si>
  <si>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</si>
  <si>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</si>
  <si>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</si>
  <si>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</si>
  <si>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</si>
  <si>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</si>
  <si>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</si>
  <si>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</si>
  <si>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</si>
  <si>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</si>
  <si>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</si>
  <si>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</si>
  <si>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</si>
  <si>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</si>
  <si>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</si>
  <si>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</si>
  <si>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</si>
  <si>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</si>
  <si>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</si>
  <si>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</si>
  <si>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</si>
  <si>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</si>
  <si>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</si>
  <si>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</si>
  <si>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</si>
  <si>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</si>
  <si>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</si>
  <si>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</si>
  <si>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</si>
  <si>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</si>
  <si>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</si>
  <si>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</si>
  <si>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</si>
  <si>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</si>
  <si>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</si>
  <si>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</si>
  <si>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</si>
  <si>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</si>
  <si>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</si>
  <si>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</si>
  <si>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</si>
  <si>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</si>
  <si>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</si>
  <si>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</si>
  <si>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</si>
  <si>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</si>
  <si>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</si>
  <si>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</si>
  <si>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</si>
  <si>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</si>
  <si>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</si>
  <si>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</si>
  <si>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</si>
  <si>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</si>
  <si>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</si>
  <si>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</si>
  <si>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</si>
  <si>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</si>
  <si>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</si>
  <si>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</si>
  <si>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</si>
  <si>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</si>
  <si>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</si>
  <si>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</si>
  <si>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</si>
  <si>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</si>
  <si>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</si>
  <si>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</si>
  <si>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</si>
  <si>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</si>
  <si>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</si>
  <si>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</si>
  <si>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</si>
  <si>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</si>
  <si>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</si>
  <si>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</si>
  <si>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</si>
  <si>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</si>
  <si>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</si>
  <si>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</si>
  <si>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</si>
  <si>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</si>
  <si>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</si>
  <si>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</si>
  <si>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</si>
  <si>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</si>
  <si>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</si>
  <si>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</si>
  <si>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</si>
  <si>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</si>
  <si>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</si>
  <si>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</si>
  <si>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</si>
  <si>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</si>
  <si>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</si>
  <si>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</si>
  <si>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</si>
  <si>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</si>
  <si>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</si>
  <si>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</si>
  <si>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</si>
  <si>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</si>
  <si>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</si>
  <si>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</si>
  <si>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</si>
  <si>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</si>
  <si>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</si>
  <si>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</si>
  <si>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</si>
  <si>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</si>
  <si>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</si>
  <si>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</si>
  <si>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</si>
  <si>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</si>
  <si>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</si>
  <si>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</si>
  <si>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</si>
  <si>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</si>
  <si>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</si>
  <si>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</si>
  <si>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</si>
  <si>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</si>
  <si>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</si>
  <si>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</si>
  <si>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</si>
  <si>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</si>
  <si>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</si>
  <si>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</si>
  <si>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</si>
  <si>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</si>
  <si>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</si>
  <si>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</si>
  <si>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</si>
  <si>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</si>
  <si>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</si>
  <si>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</si>
  <si>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</si>
  <si>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</si>
  <si>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</si>
  <si>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</si>
  <si>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</si>
  <si>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</si>
  <si>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</si>
  <si>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</si>
  <si>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</si>
  <si>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</si>
  <si>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</si>
  <si>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</si>
  <si>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</si>
  <si>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</si>
  <si>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</si>
  <si>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</si>
  <si>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</si>
  <si>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</si>
  <si>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</si>
  <si>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</si>
  <si>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</si>
  <si>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</si>
  <si>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</si>
  <si>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</si>
  <si>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</si>
  <si>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</si>
  <si>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</si>
  <si>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</si>
  <si>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</si>
  <si>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</si>
  <si>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</si>
  <si>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</si>
  <si>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</si>
  <si>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</si>
  <si>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</si>
  <si>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</si>
  <si>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</si>
  <si>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</si>
  <si>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</si>
  <si>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</si>
  <si>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</si>
  <si>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</si>
  <si>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</si>
  <si>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</si>
  <si>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</si>
  <si>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</si>
  <si>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</si>
  <si>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</si>
  <si>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</si>
  <si>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</si>
  <si>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</si>
  <si>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</si>
  <si>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</si>
  <si>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</si>
  <si>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</si>
  <si>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</si>
  <si>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</si>
  <si>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</si>
  <si>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</si>
  <si>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</si>
  <si>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</si>
  <si>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</si>
  <si>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</si>
  <si>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</si>
  <si>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</si>
  <si>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</si>
  <si>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</si>
  <si>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</si>
  <si>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</si>
  <si>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</si>
  <si>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</si>
  <si>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</si>
  <si>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</si>
  <si>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</si>
  <si>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</si>
  <si>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</si>
  <si>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</si>
  <si>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</si>
  <si>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</si>
  <si>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</si>
  <si>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</si>
  <si>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</si>
  <si>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</si>
  <si>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</si>
  <si>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</si>
  <si>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</si>
  <si>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</si>
  <si>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</si>
  <si>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</si>
  <si>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</si>
  <si>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</si>
  <si>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</si>
  <si>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</si>
  <si>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</si>
  <si>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</si>
  <si>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</si>
  <si>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</si>
  <si>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</si>
  <si>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</si>
  <si>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</si>
  <si>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</si>
  <si>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</si>
  <si>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</si>
  <si>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</si>
  <si>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</si>
  <si>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</si>
  <si>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</si>
  <si>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</si>
  <si>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</si>
  <si>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</si>
  <si>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</si>
  <si>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</si>
  <si>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</si>
  <si>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</si>
  <si>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</si>
  <si>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</si>
  <si>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</si>
  <si>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</si>
  <si>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</si>
  <si>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</si>
  <si>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</si>
  <si>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</si>
  <si>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</si>
  <si>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</si>
  <si>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</si>
  <si>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</si>
  <si>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</si>
  <si>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</si>
  <si>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</si>
  <si>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</si>
  <si>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</si>
  <si>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</si>
  <si>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</si>
  <si>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</si>
  <si>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</si>
  <si>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</si>
  <si>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</si>
  <si>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</si>
  <si>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</si>
  <si>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</si>
  <si>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</si>
  <si>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</si>
  <si>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</si>
  <si>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</si>
  <si>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</si>
  <si>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</si>
  <si>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</si>
  <si>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</si>
  <si>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</si>
  <si>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</si>
  <si>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</si>
  <si>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</si>
  <si>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</si>
  <si>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</si>
  <si>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</si>
  <si>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</si>
  <si>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</si>
  <si>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</si>
  <si>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</si>
  <si>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</si>
  <si>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</si>
  <si>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</si>
  <si>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</si>
  <si>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</si>
  <si>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</si>
  <si>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</si>
  <si>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</si>
  <si>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</si>
  <si>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</si>
  <si>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</si>
  <si>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</si>
  <si>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</si>
  <si>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</si>
  <si>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</si>
  <si>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</si>
  <si>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</si>
  <si>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</si>
  <si>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</si>
  <si>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</si>
  <si>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</si>
  <si>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</si>
  <si>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</si>
  <si>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</si>
  <si>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</si>
  <si>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</si>
  <si>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</si>
  <si>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</si>
  <si>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</si>
  <si>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</si>
  <si>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</si>
  <si>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</si>
  <si>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</si>
  <si>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</si>
  <si>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</si>
  <si>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</si>
  <si>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</si>
  <si>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</si>
  <si>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</si>
  <si>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</si>
  <si>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</si>
  <si>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</si>
  <si>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</si>
  <si>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</si>
  <si>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</si>
  <si>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</si>
  <si>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</si>
  <si>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</si>
  <si>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</si>
  <si>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</si>
  <si>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</si>
  <si>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</si>
  <si>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</si>
  <si>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</si>
  <si>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</si>
  <si>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</si>
  <si>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</si>
  <si>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</si>
  <si>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</si>
  <si>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</si>
  <si>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</si>
  <si>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</si>
  <si>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</si>
  <si>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</si>
  <si>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</si>
  <si>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</si>
  <si>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</si>
  <si>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</si>
  <si>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</si>
  <si>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</si>
  <si>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</si>
  <si>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</si>
  <si>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</si>
  <si>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</si>
  <si>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</si>
  <si>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</si>
  <si>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</si>
  <si>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</si>
  <si>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</si>
  <si>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</si>
  <si>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</si>
  <si>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</si>
  <si>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</si>
  <si>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</si>
  <si>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</si>
  <si>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</si>
  <si>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</si>
  <si>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</si>
  <si>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</si>
  <si>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</si>
  <si>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</si>
  <si>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</si>
  <si>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</si>
  <si>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</si>
  <si>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</si>
  <si>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</si>
  <si>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</si>
  <si>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</si>
  <si>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</si>
  <si>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</si>
  <si>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</si>
  <si>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</si>
  <si>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</si>
  <si>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</si>
  <si>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</si>
  <si>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</si>
  <si>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</si>
  <si>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</si>
  <si>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</si>
  <si>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</si>
  <si>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</si>
  <si>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</si>
  <si>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</si>
  <si>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</si>
  <si>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</si>
  <si>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</si>
  <si>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</si>
  <si>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</si>
  <si>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</si>
  <si>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</si>
  <si>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</si>
  <si>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</si>
  <si>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</si>
  <si>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</si>
  <si>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</si>
  <si>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</si>
  <si>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</si>
  <si>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</si>
  <si>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</si>
  <si>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</si>
  <si>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</si>
  <si>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</si>
  <si>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</si>
  <si>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</si>
  <si>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</si>
  <si>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</si>
  <si>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</si>
  <si>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</si>
  <si>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</si>
  <si>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</si>
  <si>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</si>
  <si>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</si>
  <si>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</si>
  <si>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</si>
  <si>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</si>
  <si>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</si>
  <si>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</si>
  <si>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</si>
  <si>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</si>
  <si>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</si>
  <si>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</si>
  <si>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</si>
  <si>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</si>
  <si>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</si>
  <si>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</si>
  <si>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</si>
  <si>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</si>
  <si>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</si>
  <si>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</si>
  <si>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</si>
  <si>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</si>
  <si>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</si>
  <si>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</si>
  <si>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</si>
  <si>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</si>
  <si>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</si>
  <si>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</si>
  <si>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</si>
  <si>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</si>
  <si>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</si>
  <si>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</si>
  <si>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</si>
  <si>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</si>
  <si>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</si>
  <si>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</si>
  <si>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</si>
  <si>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</si>
  <si>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</si>
  <si>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</si>
  <si>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</si>
  <si>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</si>
  <si>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</si>
  <si>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</si>
  <si>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</si>
  <si>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</si>
  <si>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</si>
  <si>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</si>
  <si>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</si>
  <si>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</si>
  <si>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</si>
  <si>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</si>
  <si>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</si>
  <si>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</si>
  <si>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</si>
  <si>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</si>
  <si>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</si>
  <si>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</si>
  <si>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</si>
  <si>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</si>
  <si>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</si>
  <si>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</si>
  <si>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</si>
  <si>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</si>
  <si>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</si>
  <si>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</si>
  <si>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</si>
  <si>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</si>
  <si>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</si>
  <si>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</si>
  <si>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</si>
  <si>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</si>
  <si>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</si>
  <si>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</si>
  <si>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</si>
  <si>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</si>
  <si>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</si>
  <si>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</si>
  <si>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</si>
  <si>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</si>
  <si>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</si>
  <si>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</si>
  <si>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</si>
  <si>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</si>
  <si>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</si>
  <si>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</si>
  <si>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</si>
  <si>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</si>
  <si>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</si>
  <si>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</si>
  <si>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</si>
  <si>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</si>
  <si>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</si>
  <si>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</si>
  <si>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</si>
  <si>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</si>
  <si>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</si>
  <si>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</si>
  <si>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</si>
  <si>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</si>
  <si>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</si>
  <si>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</si>
  <si>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</si>
  <si>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</si>
  <si>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</si>
  <si>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</si>
  <si>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</si>
  <si>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</si>
  <si>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</si>
  <si>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</si>
  <si>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</si>
  <si>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</si>
  <si>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</si>
  <si>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</si>
  <si>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</si>
  <si>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</si>
  <si>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</si>
  <si>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</si>
  <si>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</si>
  <si>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</si>
  <si>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</si>
  <si>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</si>
  <si>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</si>
  <si>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</si>
  <si>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</si>
  <si>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</si>
  <si>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</si>
  <si>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</si>
  <si>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</si>
  <si>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</si>
  <si>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</si>
  <si>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</si>
  <si>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</si>
  <si>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</si>
  <si>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</si>
  <si>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</si>
  <si>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</si>
  <si>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</si>
  <si>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</si>
  <si>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</si>
  <si>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</si>
  <si>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</si>
  <si>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</si>
  <si>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</si>
  <si>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</si>
  <si>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</si>
  <si>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</si>
  <si>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</si>
  <si>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</si>
  <si>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</si>
  <si>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</si>
  <si>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</si>
  <si>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</si>
  <si>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</si>
  <si>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</si>
  <si>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</si>
  <si>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</si>
  <si>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</si>
  <si>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</si>
  <si>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</si>
  <si>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</si>
  <si>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</si>
  <si>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</si>
  <si>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</si>
  <si>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</si>
  <si>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</si>
  <si>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</si>
  <si>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</si>
  <si>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</si>
  <si>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</si>
  <si>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</si>
  <si>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</si>
  <si>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</si>
  <si>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</si>
  <si>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</si>
  <si>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</si>
  <si>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</si>
  <si>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</si>
  <si>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</si>
  <si>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</si>
  <si>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</si>
  <si>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</si>
  <si>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</si>
  <si>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</si>
  <si>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</si>
  <si>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</si>
  <si>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</si>
  <si>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</si>
  <si>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</si>
  <si>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</si>
  <si>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</si>
  <si>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</si>
  <si>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</si>
  <si>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</si>
  <si>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</si>
  <si>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</si>
  <si>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</si>
  <si>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</si>
  <si>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</si>
  <si>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</si>
  <si>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</si>
  <si>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</si>
  <si>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</si>
  <si>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</si>
  <si>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</si>
  <si>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</si>
  <si>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</si>
  <si>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</si>
  <si>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</si>
  <si>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</si>
  <si>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</si>
  <si>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</si>
  <si>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</si>
  <si>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</si>
  <si>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</si>
  <si>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</si>
  <si>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</si>
  <si>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</si>
  <si>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</si>
  <si>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</si>
  <si>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</si>
  <si>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</si>
  <si>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</si>
  <si>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</si>
  <si>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</si>
  <si>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</si>
  <si>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</si>
  <si>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</si>
  <si>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</si>
  <si>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</si>
  <si>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</si>
  <si>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</si>
  <si>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</si>
  <si>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</si>
  <si>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</si>
  <si>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</si>
  <si>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</si>
  <si>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</si>
  <si>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</si>
  <si>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</si>
  <si>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</si>
  <si>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</si>
  <si>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</si>
  <si>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</si>
  <si>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</si>
  <si>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</si>
  <si>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</si>
  <si>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</si>
  <si>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</si>
  <si>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</si>
  <si>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</si>
  <si>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</si>
  <si>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</si>
  <si>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</si>
  <si>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</si>
  <si>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</si>
  <si>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</si>
  <si>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</si>
  <si>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</si>
  <si>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</si>
  <si>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</si>
  <si>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</si>
  <si>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</si>
  <si>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</si>
  <si>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</si>
  <si>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</si>
  <si>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</si>
  <si>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</si>
  <si>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</si>
  <si>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</si>
  <si>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</si>
  <si>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</si>
  <si>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</si>
  <si>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</si>
  <si>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</si>
  <si>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</si>
  <si>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</si>
  <si>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</si>
  <si>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</si>
  <si>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</si>
  <si>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</si>
  <si>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</si>
  <si>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</si>
  <si>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</si>
  <si>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</si>
  <si>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</si>
  <si>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</si>
  <si>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</si>
  <si>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</si>
  <si>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</si>
  <si>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</si>
  <si>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</si>
  <si>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</si>
  <si>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</si>
  <si>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</si>
  <si>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</si>
  <si>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</si>
  <si>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</si>
  <si>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</si>
  <si>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</si>
  <si>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</si>
  <si>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</si>
  <si>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</si>
  <si>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</si>
  <si>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</si>
  <si>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</si>
  <si>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</si>
  <si>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</si>
  <si>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</si>
  <si>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</si>
  <si>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</si>
  <si>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</si>
  <si>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</si>
  <si>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</si>
  <si>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</si>
  <si>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</si>
  <si>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</si>
  <si>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</si>
  <si>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</si>
  <si>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</si>
  <si>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</si>
  <si>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</si>
  <si>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</si>
  <si>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</si>
  <si>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</si>
  <si>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</si>
  <si>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</si>
  <si>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</si>
  <si>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</si>
  <si>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</si>
  <si>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</si>
  <si>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</si>
  <si>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</si>
  <si>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</si>
  <si>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</si>
  <si>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</si>
  <si>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</si>
  <si>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</si>
  <si>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</si>
  <si>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</si>
  <si>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</si>
  <si>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</si>
  <si>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</si>
  <si>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</si>
  <si>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</si>
  <si>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</si>
  <si>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</si>
  <si>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</si>
  <si>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</si>
  <si>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</si>
  <si>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</si>
  <si>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</si>
  <si>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</si>
  <si>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</si>
  <si>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</si>
  <si>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</si>
  <si>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</si>
  <si>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</si>
  <si>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</si>
  <si>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</si>
  <si>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</si>
  <si>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</si>
  <si>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</si>
  <si>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</si>
  <si>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</si>
  <si>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</si>
  <si>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</si>
  <si>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</si>
  <si>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</si>
  <si>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</si>
  <si>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</si>
  <si>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</si>
  <si>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</si>
  <si>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</si>
  <si>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</si>
  <si>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</si>
  <si>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</si>
  <si>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</si>
  <si>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</si>
  <si>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</si>
  <si>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</si>
  <si>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</si>
  <si>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</si>
  <si>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</si>
  <si>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</si>
  <si>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</si>
  <si>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</si>
  <si>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</si>
  <si>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</si>
  <si>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</si>
  <si>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</si>
  <si>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</si>
  <si>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</si>
  <si>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</si>
  <si>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</si>
  <si>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</si>
  <si>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</si>
  <si>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</si>
  <si>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</si>
  <si>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</si>
  <si>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</si>
  <si>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</si>
  <si>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</si>
  <si>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</si>
  <si>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</si>
  <si>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</si>
  <si>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</si>
  <si>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</si>
  <si>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</si>
  <si>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</si>
  <si>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</si>
  <si>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</si>
  <si>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</si>
  <si>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</si>
  <si>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</si>
  <si>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</si>
  <si>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</si>
  <si>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</si>
  <si>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</si>
  <si>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</si>
  <si>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</si>
  <si>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</si>
  <si>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</si>
  <si>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</si>
  <si>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</si>
  <si>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</si>
  <si>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</si>
  <si>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</si>
  <si>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</si>
  <si>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</si>
  <si>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</si>
  <si>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</si>
  <si>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</si>
  <si>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</si>
  <si>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</si>
  <si>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</si>
  <si>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</si>
  <si>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</si>
  <si>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</si>
  <si>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</si>
  <si>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</si>
  <si>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</si>
  <si>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</si>
  <si>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</si>
  <si>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</si>
  <si>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</si>
  <si>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</si>
  <si>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</si>
  <si>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</si>
  <si>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</si>
  <si>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</si>
  <si>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</si>
  <si>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</si>
  <si>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</si>
  <si>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</si>
  <si>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</si>
  <si>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</si>
  <si>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</si>
  <si>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</si>
  <si>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</si>
  <si>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</si>
  <si>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</si>
  <si>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</si>
  <si>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</si>
  <si>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</si>
  <si>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</si>
  <si>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</si>
  <si>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</si>
  <si>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</si>
  <si>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</si>
  <si>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</si>
  <si>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</si>
  <si>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</si>
  <si>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</si>
  <si>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</si>
  <si>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</si>
  <si>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</si>
  <si>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</si>
  <si>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</si>
  <si>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</si>
  <si>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</si>
  <si>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</si>
  <si>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</si>
  <si>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</si>
  <si>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</si>
  <si>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</si>
  <si>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</si>
  <si>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</si>
  <si>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</si>
  <si>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</si>
  <si>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</si>
  <si>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</si>
  <si>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</si>
  <si>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</si>
  <si>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</si>
  <si>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</si>
  <si>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</si>
  <si>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</si>
  <si>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</si>
  <si>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</si>
  <si>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</si>
  <si>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</si>
  <si>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</si>
  <si>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</si>
  <si>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</si>
  <si>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</si>
  <si>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</si>
  <si>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</si>
  <si>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</si>
  <si>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</si>
  <si>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</si>
  <si>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</si>
  <si>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</si>
  <si>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</si>
  <si>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</si>
  <si>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</si>
  <si>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</si>
  <si>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</si>
  <si>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</si>
  <si>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</si>
  <si>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</si>
  <si>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</si>
  <si>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</si>
  <si>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</si>
  <si>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</si>
  <si>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</si>
  <si>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</si>
  <si>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</si>
  <si>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</si>
  <si>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</si>
  <si>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</si>
  <si>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</si>
  <si>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</si>
  <si>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</si>
  <si>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</si>
  <si>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</si>
  <si>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</si>
  <si>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</si>
  <si>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</si>
  <si>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</si>
  <si>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</si>
  <si>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</si>
  <si>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</si>
  <si>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</si>
  <si>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</si>
  <si>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</si>
  <si>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</si>
  <si>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</si>
  <si>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</si>
  <si>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</si>
  <si>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</si>
  <si>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</si>
  <si>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</si>
  <si>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</si>
  <si>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</si>
  <si>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</si>
  <si>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</si>
  <si>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</si>
  <si>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</si>
  <si>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</si>
  <si>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</si>
  <si>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</si>
  <si>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</si>
  <si>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</si>
  <si>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</si>
  <si>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</si>
  <si>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</si>
  <si>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</si>
  <si>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</si>
  <si>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</si>
  <si>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</si>
  <si>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</si>
  <si>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</si>
  <si>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</si>
  <si>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</si>
  <si>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</si>
  <si>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</si>
  <si>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</si>
  <si>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</si>
  <si>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</si>
  <si>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</si>
  <si>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</si>
  <si>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</si>
  <si>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</si>
  <si>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</si>
  <si>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</si>
  <si>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</si>
  <si>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</si>
  <si>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</si>
  <si>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</si>
  <si>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</si>
  <si>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</si>
  <si>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</si>
  <si>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</si>
  <si>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</si>
  <si>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</si>
  <si>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</si>
  <si>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</si>
  <si>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</si>
  <si>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</si>
  <si>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</si>
  <si>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</si>
  <si>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</si>
  <si>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</si>
  <si>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</si>
  <si>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</si>
  <si>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</si>
  <si>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</si>
  <si>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</si>
  <si>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</si>
  <si>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</si>
  <si>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</si>
  <si>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</si>
  <si>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</si>
  <si>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</si>
  <si>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</si>
  <si>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</si>
  <si>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</si>
  <si>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</si>
  <si>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</si>
  <si>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</si>
  <si>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</si>
  <si>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</si>
  <si>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</si>
  <si>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</si>
  <si>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</si>
  <si>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</si>
  <si>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</si>
  <si>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</si>
  <si>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</si>
  <si>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</si>
  <si>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</si>
  <si>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</si>
  <si>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</si>
  <si>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</si>
  <si>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</si>
  <si>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</si>
  <si>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</si>
  <si>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</si>
  <si>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</si>
  <si>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</si>
  <si>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</si>
  <si>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</si>
  <si>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</si>
  <si>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</si>
  <si>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</si>
  <si>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</si>
  <si>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</si>
  <si>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</si>
  <si>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</si>
  <si>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</si>
  <si>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</si>
  <si>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</si>
  <si>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</si>
  <si>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</si>
  <si>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</si>
  <si>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</si>
  <si>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</si>
  <si>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</si>
  <si>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</si>
  <si>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</si>
  <si>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</si>
  <si>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</si>
  <si>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</si>
  <si>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</si>
  <si>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</si>
  <si>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</si>
  <si>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</si>
  <si>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</si>
  <si>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</si>
  <si>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</si>
  <si>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</si>
  <si>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</si>
  <si>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</si>
  <si>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</si>
  <si>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</si>
  <si>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</si>
  <si>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</si>
  <si>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</si>
  <si>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</si>
  <si>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</si>
  <si>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</si>
  <si>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</si>
  <si>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</si>
  <si>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</si>
  <si>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</si>
  <si>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</si>
  <si>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</si>
  <si>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</si>
  <si>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</si>
  <si>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</si>
  <si>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</si>
  <si>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</si>
  <si>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</si>
  <si>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</si>
  <si>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</si>
  <si>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</si>
  <si>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</si>
  <si>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</si>
  <si>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</si>
  <si>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</si>
  <si>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</si>
  <si>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</si>
  <si>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</si>
  <si>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</si>
  <si>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</si>
  <si>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</si>
  <si>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</si>
  <si>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</si>
  <si>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</si>
  <si>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</si>
  <si>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</si>
  <si>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</si>
  <si>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</si>
  <si>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</si>
  <si>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</si>
  <si>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</si>
  <si>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</si>
  <si>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</si>
  <si>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</si>
  <si>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</si>
  <si>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</si>
  <si>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</si>
  <si>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</si>
  <si>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</si>
  <si>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</si>
  <si>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</si>
  <si>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</si>
  <si>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</si>
  <si>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</si>
  <si>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</si>
  <si>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</si>
  <si>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</si>
  <si>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</si>
  <si>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</si>
  <si>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</si>
  <si>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</si>
  <si>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</si>
  <si>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</si>
  <si>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</si>
  <si>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</si>
  <si>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</si>
  <si>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</si>
  <si>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</si>
  <si>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</si>
  <si>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</si>
  <si>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</si>
  <si>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</si>
  <si>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</si>
  <si>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</si>
  <si>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</si>
  <si>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</si>
  <si>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</si>
  <si>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</si>
  <si>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</si>
  <si>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</si>
  <si>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</si>
  <si>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</si>
  <si>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</si>
  <si>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</si>
  <si>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</si>
  <si>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</si>
  <si>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</si>
  <si>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</si>
  <si>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</si>
  <si>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</si>
  <si>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</si>
  <si>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</si>
  <si>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</si>
  <si>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</si>
  <si>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</si>
  <si>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</si>
  <si>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</si>
  <si>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</si>
  <si>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</si>
  <si>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</si>
  <si>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</si>
  <si>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</si>
  <si>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</si>
  <si>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</si>
  <si>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</si>
  <si>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</si>
  <si>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</si>
  <si>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</si>
  <si>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</si>
  <si>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</si>
  <si>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</si>
  <si>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</si>
  <si>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</si>
  <si>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</si>
  <si>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</si>
  <si>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</si>
  <si>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</si>
  <si>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</si>
  <si>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</si>
  <si>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</si>
  <si>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</si>
  <si>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</si>
  <si>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</si>
  <si>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</si>
  <si>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</si>
  <si>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</si>
  <si>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</si>
  <si>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</si>
  <si>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</si>
  <si>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</si>
  <si>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</si>
  <si>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</si>
  <si>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</si>
  <si>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</si>
  <si>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</si>
  <si>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</si>
  <si>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</si>
  <si>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</si>
  <si>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</si>
  <si>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</si>
  <si>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</si>
  <si>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</si>
  <si>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</si>
  <si>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</si>
  <si>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</si>
  <si>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</si>
  <si>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</si>
  <si>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</si>
  <si>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</si>
  <si>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</si>
  <si>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</si>
  <si>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</si>
  <si>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</si>
  <si>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</si>
  <si>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</si>
  <si>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</si>
  <si>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</si>
  <si>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</si>
  <si>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</si>
  <si>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</si>
  <si>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</si>
  <si>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</si>
  <si>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</si>
  <si>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</si>
  <si>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</si>
  <si>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</si>
  <si>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</si>
  <si>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</si>
  <si>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</si>
  <si>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</si>
  <si>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</si>
  <si>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</si>
  <si>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</si>
  <si>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</si>
  <si>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</si>
  <si>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</si>
  <si>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</si>
  <si>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</si>
  <si>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</si>
  <si>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</si>
  <si>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</si>
  <si>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</si>
  <si>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</si>
  <si>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</si>
  <si>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</si>
  <si>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</si>
  <si>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</si>
  <si>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</si>
  <si>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</si>
  <si>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</si>
  <si>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</si>
  <si>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</si>
  <si>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</si>
  <si>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</si>
  <si>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</si>
  <si>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</si>
  <si>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</si>
  <si>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</si>
  <si>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</si>
  <si>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</si>
  <si>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</si>
  <si>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</si>
  <si>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</si>
  <si>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</si>
  <si>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</si>
  <si>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</si>
  <si>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</si>
  <si>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</si>
  <si>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</si>
  <si>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</si>
  <si>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</si>
  <si>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</si>
  <si>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</si>
  <si>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</si>
  <si>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</si>
  <si>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</si>
  <si>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</si>
  <si>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</si>
  <si>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</si>
  <si>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</si>
  <si>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</si>
  <si>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</si>
  <si>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</si>
  <si>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</si>
  <si>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</si>
  <si>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</si>
  <si>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</si>
  <si>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</si>
  <si>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</si>
  <si>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</si>
  <si>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</si>
  <si>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</si>
  <si>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</si>
  <si>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</si>
  <si>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</si>
  <si>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</si>
  <si>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</si>
  <si>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</si>
  <si>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</si>
  <si>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</si>
  <si>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</si>
  <si>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</si>
  <si>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</si>
  <si>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</si>
  <si>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</si>
  <si>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</si>
  <si>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</si>
  <si>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</si>
  <si>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</si>
  <si>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</si>
  <si>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</si>
  <si>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</si>
  <si>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</si>
  <si>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</si>
  <si>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</si>
  <si>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</si>
  <si>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</si>
  <si>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</si>
  <si>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</si>
  <si>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</si>
  <si>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</si>
  <si>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</si>
  <si>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</si>
  <si>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</si>
  <si>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</si>
  <si>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</si>
  <si>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</si>
  <si>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</si>
  <si>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</si>
  <si>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</si>
  <si>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</si>
  <si>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</si>
  <si>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</si>
  <si>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</si>
  <si>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</si>
  <si>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</si>
  <si>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</si>
  <si>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</si>
  <si>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</si>
  <si>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</si>
  <si>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</si>
  <si>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</si>
  <si>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</si>
  <si>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</si>
  <si>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</si>
  <si>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</si>
  <si>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</si>
  <si>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</si>
  <si>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</si>
  <si>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</si>
  <si>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</si>
  <si>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</si>
  <si>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</si>
  <si>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</si>
  <si>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</si>
  <si>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</si>
  <si>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</si>
  <si>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</si>
  <si>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</si>
  <si>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</si>
  <si>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</si>
  <si>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</si>
  <si>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</si>
  <si>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</si>
  <si>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</si>
  <si>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</si>
  <si>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</si>
  <si>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</si>
  <si>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</si>
  <si>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</si>
  <si>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</si>
  <si>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</si>
  <si>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</si>
  <si>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</si>
  <si>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</si>
  <si>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</si>
  <si>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</si>
  <si>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</si>
  <si>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</si>
  <si>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</si>
  <si>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</si>
  <si>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</si>
  <si>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</si>
  <si>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</si>
  <si>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</si>
  <si>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</si>
  <si>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</si>
  <si>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</si>
  <si>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</si>
  <si>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</si>
  <si>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</si>
  <si>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</si>
  <si>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</si>
  <si>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</si>
  <si>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</si>
  <si>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</si>
  <si>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</si>
  <si>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</si>
  <si>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</si>
  <si>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</si>
  <si>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</si>
  <si>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</si>
  <si>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</si>
  <si>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</si>
  <si>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</si>
  <si>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</si>
  <si>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</si>
  <si>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</si>
  <si>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</si>
  <si>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</si>
  <si>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</si>
  <si>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</si>
  <si>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</si>
  <si>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</si>
  <si>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</si>
  <si>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</si>
  <si>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</si>
  <si>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</si>
  <si>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</si>
  <si>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</si>
  <si>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</si>
  <si>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</si>
  <si>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</si>
  <si>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</si>
  <si>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</si>
  <si>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</si>
  <si>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</si>
  <si>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</si>
  <si>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</si>
  <si>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</si>
  <si>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</si>
  <si>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</si>
  <si>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</si>
  <si>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</si>
  <si>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</si>
  <si>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</si>
  <si>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</si>
  <si>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</si>
  <si>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</si>
  <si>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</si>
  <si>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</si>
  <si>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</si>
  <si>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</si>
  <si>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</si>
  <si>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</si>
  <si>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</si>
  <si>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</si>
  <si>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</si>
  <si>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</si>
  <si>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</si>
  <si>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</si>
  <si>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</si>
  <si>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</si>
  <si>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</si>
  <si>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</si>
  <si>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</si>
  <si>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</si>
  <si>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</si>
  <si>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</si>
  <si>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</si>
  <si>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</si>
  <si>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</si>
  <si>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</si>
  <si>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</si>
  <si>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</si>
  <si>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</si>
  <si>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</si>
  <si>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</si>
  <si>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</si>
  <si>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</si>
  <si>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</si>
  <si>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</si>
  <si>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</si>
  <si>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</si>
  <si>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</si>
  <si>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</si>
  <si>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</si>
  <si>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</si>
  <si>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</si>
  <si>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</si>
  <si>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</si>
  <si>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</si>
  <si>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</si>
  <si>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</si>
  <si>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</si>
  <si>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</si>
  <si>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</si>
  <si>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</si>
  <si>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</si>
  <si>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</si>
  <si>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</si>
  <si>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</si>
  <si>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</si>
  <si>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</si>
  <si>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</si>
  <si>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</si>
  <si>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</si>
  <si>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</si>
  <si>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</si>
  <si>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</si>
  <si>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</si>
  <si>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</si>
  <si>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</si>
  <si>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</si>
  <si>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</si>
  <si>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</si>
  <si>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</si>
  <si>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</si>
  <si>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</si>
  <si>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</si>
  <si>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</si>
  <si>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</si>
  <si>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</si>
  <si>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</si>
  <si>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</si>
  <si>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</si>
  <si>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</si>
  <si>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</si>
  <si>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</si>
  <si>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</si>
  <si>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</si>
  <si>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</si>
  <si>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</si>
  <si>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</si>
  <si>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</si>
  <si>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</si>
  <si>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</si>
  <si>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</si>
  <si>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</si>
  <si>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</si>
  <si>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</si>
  <si>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</si>
  <si>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</si>
  <si>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</si>
  <si>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</si>
  <si>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</si>
  <si>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</si>
  <si>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</si>
  <si>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</si>
  <si>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</si>
  <si>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</si>
  <si>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</si>
  <si>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</si>
  <si>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</si>
  <si>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</si>
  <si>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</si>
  <si>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</si>
  <si>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</si>
  <si>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</si>
  <si>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</si>
  <si>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</si>
  <si>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</si>
  <si>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</si>
  <si>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</si>
  <si>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</si>
  <si>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</si>
  <si>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</si>
  <si>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</si>
  <si>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</si>
  <si>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</si>
  <si>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</si>
  <si>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</si>
  <si>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</si>
  <si>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</si>
  <si>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</si>
  <si>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</si>
  <si>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</si>
  <si>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</si>
  <si>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</si>
  <si>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</si>
  <si>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</si>
  <si>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</si>
  <si>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</si>
  <si>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</si>
  <si>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</si>
  <si>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</si>
  <si>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</si>
  <si>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</si>
  <si>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</si>
  <si>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</si>
  <si>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</si>
  <si>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</si>
  <si>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</si>
  <si>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</si>
  <si>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</si>
  <si>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</si>
  <si>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</si>
  <si>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</si>
  <si>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</si>
  <si>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</si>
  <si>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</si>
  <si>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</si>
  <si>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</si>
  <si>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</si>
  <si>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</si>
  <si>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</si>
  <si>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</si>
  <si>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</si>
  <si>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</si>
  <si>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</si>
  <si>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</si>
  <si>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</si>
  <si>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</si>
  <si>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</si>
  <si>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</si>
  <si>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</si>
  <si>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</si>
  <si>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</si>
  <si>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</si>
  <si>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</si>
  <si>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</si>
  <si>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</si>
  <si>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</si>
  <si>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</si>
  <si>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</si>
  <si>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</si>
  <si>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</si>
  <si>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</si>
  <si>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</si>
  <si>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</si>
  <si>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</si>
  <si>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</si>
  <si>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</si>
  <si>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</si>
  <si>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</si>
  <si>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</si>
  <si>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</si>
  <si>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</si>
  <si>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</si>
  <si>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</si>
  <si>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</si>
  <si>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</si>
  <si>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</si>
  <si>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</si>
  <si>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</si>
  <si>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</si>
  <si>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</si>
  <si>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</si>
  <si>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</si>
  <si>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</si>
  <si>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</si>
  <si>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</si>
  <si>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</si>
  <si>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</si>
  <si>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</si>
  <si>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</si>
  <si>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</si>
  <si>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</si>
  <si>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</si>
  <si>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</si>
  <si>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</si>
  <si>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</si>
  <si>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</si>
  <si>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</si>
  <si>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</si>
  <si>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</si>
  <si>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</si>
  <si>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</si>
  <si>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</si>
  <si>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</si>
  <si>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</si>
  <si>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</si>
  <si>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</si>
  <si>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</si>
  <si>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</si>
  <si>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</si>
  <si>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</si>
  <si>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</si>
  <si>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</si>
  <si>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</si>
  <si>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</si>
  <si>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</si>
  <si>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</si>
  <si>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</si>
  <si>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</si>
  <si>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</si>
  <si>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</si>
  <si>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</si>
  <si>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</si>
  <si>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</si>
  <si>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</si>
  <si>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</si>
  <si>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</si>
  <si>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</si>
  <si>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</si>
  <si>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</si>
  <si>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</si>
  <si>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</si>
  <si>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</si>
  <si>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</si>
  <si>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</si>
  <si>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</si>
  <si>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</si>
  <si>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</si>
  <si>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</si>
  <si>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</si>
  <si>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</si>
  <si>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</si>
  <si>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</si>
  <si>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</si>
  <si>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</si>
  <si>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</si>
  <si>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</si>
  <si>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</si>
  <si>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</si>
  <si>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</si>
  <si>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</si>
  <si>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</si>
  <si>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</si>
  <si>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</si>
  <si>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</si>
  <si>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</si>
  <si>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</si>
  <si>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</si>
  <si>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</si>
  <si>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</si>
  <si>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</si>
  <si>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</si>
  <si>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</si>
  <si>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</si>
  <si>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</si>
  <si>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</si>
  <si>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</si>
  <si>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</si>
  <si>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</si>
  <si>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</si>
  <si>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</si>
  <si>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</si>
  <si>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</si>
  <si>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</si>
  <si>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</si>
  <si>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</si>
  <si>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</si>
  <si>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</si>
  <si>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</si>
  <si>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</si>
  <si>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</si>
  <si>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</si>
  <si>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</si>
  <si>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</si>
  <si>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</si>
  <si>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</si>
  <si>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</si>
  <si>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</si>
  <si>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</si>
  <si>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</si>
  <si>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</si>
  <si>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</si>
  <si>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</si>
  <si>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</si>
  <si>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</si>
  <si>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</si>
  <si>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</si>
  <si>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</si>
  <si>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</si>
  <si>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</si>
  <si>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</si>
  <si>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</si>
  <si>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</si>
  <si>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</si>
  <si>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</si>
  <si>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</si>
  <si>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</si>
  <si>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</si>
  <si>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</si>
  <si>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</si>
  <si>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</si>
  <si>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</si>
  <si>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</si>
  <si>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</si>
  <si>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</si>
  <si>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</si>
  <si>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</si>
  <si>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</si>
  <si>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</si>
  <si>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</si>
  <si>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</si>
  <si>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</si>
  <si>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</si>
  <si>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</si>
  <si>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</si>
  <si>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</si>
  <si>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</si>
  <si>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</si>
  <si>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</si>
  <si>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</si>
  <si>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</si>
  <si>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</si>
  <si>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</si>
  <si>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</si>
  <si>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</si>
  <si>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</si>
  <si>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</si>
  <si>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</si>
  <si>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</si>
  <si>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</si>
  <si>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</si>
  <si>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</si>
  <si>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</si>
  <si>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</si>
  <si>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</si>
  <si>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</si>
  <si>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</si>
  <si>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</si>
  <si>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</si>
  <si>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</si>
  <si>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</si>
  <si>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</si>
  <si>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</si>
  <si>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</si>
  <si>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</si>
  <si>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</si>
  <si>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</si>
  <si>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</si>
  <si>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</si>
  <si>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</si>
  <si>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</si>
  <si>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</si>
  <si>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</si>
  <si>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</si>
  <si>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</si>
  <si>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</si>
  <si>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</si>
  <si>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</si>
  <si>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</si>
  <si>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</si>
  <si>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</si>
  <si>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</si>
  <si>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</si>
  <si>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</si>
  <si>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</si>
  <si>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</si>
  <si>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</si>
  <si>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</si>
  <si>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</si>
  <si>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</si>
  <si>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</si>
  <si>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</si>
  <si>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</si>
  <si>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</si>
  <si>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</si>
  <si>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</si>
  <si>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</si>
  <si>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</si>
  <si>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</si>
  <si>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</si>
  <si>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</si>
  <si>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</si>
  <si>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</si>
  <si>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</si>
  <si>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</si>
  <si>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</si>
  <si>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</si>
  <si>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</si>
  <si>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</si>
  <si>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</si>
  <si>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</si>
  <si>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</si>
  <si>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</si>
  <si>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</si>
  <si>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</si>
  <si>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</si>
  <si>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</si>
  <si>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</si>
  <si>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</si>
  <si>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</si>
  <si>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</si>
  <si>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</si>
  <si>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</si>
  <si>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</si>
  <si>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</si>
  <si>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</si>
  <si>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</si>
  <si>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</si>
  <si>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</si>
  <si>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</si>
  <si>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</si>
  <si>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</si>
  <si>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</si>
  <si>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</si>
  <si>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</si>
  <si>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</si>
  <si>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</si>
  <si>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</si>
  <si>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</si>
  <si>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</si>
  <si>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</si>
  <si>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</si>
  <si>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</si>
  <si>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</si>
  <si>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</si>
  <si>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</si>
  <si>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</si>
  <si>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</si>
  <si>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</si>
  <si>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</si>
  <si>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</si>
  <si>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</si>
  <si>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</si>
  <si>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</si>
  <si>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</si>
  <si>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</si>
  <si>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</si>
  <si>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</si>
  <si>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</si>
  <si>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</si>
  <si>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</si>
  <si>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</si>
  <si>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</si>
  <si>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</si>
  <si>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</si>
  <si>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</si>
  <si>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</si>
  <si>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</si>
  <si>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</si>
  <si>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</si>
  <si>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</si>
  <si>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</si>
  <si>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</si>
  <si>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</si>
  <si>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</si>
  <si>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</si>
  <si>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</si>
  <si>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</si>
  <si>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</si>
  <si>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</si>
  <si>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</si>
  <si>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</si>
  <si>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</si>
  <si>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</si>
  <si>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</si>
  <si>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</si>
  <si>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</si>
  <si>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</si>
  <si>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</si>
  <si>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</si>
  <si>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</si>
  <si>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</si>
  <si>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</si>
  <si>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</si>
  <si>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</si>
  <si>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</si>
  <si>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</si>
  <si>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</si>
  <si>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</si>
  <si>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</si>
  <si>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</si>
  <si>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</si>
  <si>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</si>
  <si>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</si>
  <si>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</si>
  <si>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</si>
  <si>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</si>
  <si>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</si>
  <si>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</si>
  <si>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</si>
  <si>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</si>
  <si>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</si>
  <si>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</si>
  <si>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</si>
  <si>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</si>
  <si>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</si>
  <si>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</si>
  <si>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</si>
  <si>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</si>
  <si>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</si>
  <si>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</si>
  <si>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</si>
  <si>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</si>
  <si>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</si>
  <si>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</si>
  <si>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</si>
  <si>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</si>
  <si>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</si>
  <si>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</si>
  <si>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</si>
  <si>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</si>
  <si>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</si>
  <si>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</si>
  <si>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</si>
  <si>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</si>
  <si>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</si>
  <si>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</si>
  <si>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</si>
  <si>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</si>
  <si>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</si>
  <si>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</si>
  <si>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</si>
  <si>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</si>
  <si>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</si>
  <si>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</si>
  <si>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</si>
  <si>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</si>
  <si>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</si>
  <si>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</si>
  <si>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</si>
  <si>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</si>
  <si>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</si>
  <si>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</si>
  <si>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</si>
  <si>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</si>
  <si>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</si>
  <si>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</si>
  <si>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</si>
  <si>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</si>
  <si>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</si>
  <si>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</si>
  <si>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</si>
  <si>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</si>
  <si>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</si>
  <si>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</si>
  <si>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</si>
  <si>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</si>
  <si>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</si>
  <si>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</si>
  <si>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</si>
  <si>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</si>
  <si>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</si>
  <si>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</si>
  <si>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</si>
  <si>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</si>
  <si>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</si>
  <si>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</si>
  <si>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</si>
  <si>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</si>
  <si>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</si>
  <si>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</si>
  <si>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</si>
  <si>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</si>
  <si>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</si>
  <si>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</si>
  <si>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</si>
  <si>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</si>
  <si>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</si>
  <si>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</si>
  <si>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</si>
  <si>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</si>
  <si>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</si>
  <si>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</si>
  <si>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</si>
  <si>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</si>
  <si>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</si>
  <si>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</si>
  <si>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</si>
  <si>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</si>
  <si>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</si>
  <si>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</si>
  <si>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</si>
  <si>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</si>
  <si>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</si>
  <si>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</si>
  <si>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</si>
  <si>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</si>
  <si>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</si>
  <si>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</si>
  <si>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</si>
  <si>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</si>
  <si>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</si>
  <si>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</si>
  <si>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</si>
  <si>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</si>
  <si>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</si>
  <si>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</si>
  <si>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</si>
  <si>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</si>
  <si>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</si>
  <si>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</si>
  <si>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</si>
  <si>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</si>
  <si>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</si>
  <si>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</si>
  <si>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</si>
  <si>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</si>
  <si>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</si>
  <si>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</si>
  <si>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</si>
  <si>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</si>
  <si>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</si>
  <si>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</si>
  <si>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</si>
  <si>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</si>
  <si>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</si>
  <si>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</si>
  <si>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</si>
  <si>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</si>
  <si>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</si>
  <si>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</si>
  <si>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</si>
  <si>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</si>
  <si>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</si>
  <si>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</si>
  <si>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</si>
  <si>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</si>
  <si>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</si>
  <si>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</si>
  <si>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</si>
  <si>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</si>
  <si>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</si>
  <si>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</si>
  <si>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</si>
  <si>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</si>
  <si>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</si>
  <si>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</si>
  <si>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</si>
  <si>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</si>
  <si>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</si>
  <si>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</si>
  <si>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</si>
  <si>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</si>
  <si>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</si>
  <si>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</si>
  <si>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</si>
  <si>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</si>
  <si>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</si>
  <si>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</si>
  <si>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</si>
  <si>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</si>
  <si>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</si>
  <si>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</si>
  <si>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</si>
  <si>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</si>
  <si>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</si>
  <si>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</si>
  <si>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</si>
  <si>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</si>
  <si>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</si>
  <si>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</si>
  <si>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</si>
  <si>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</si>
  <si>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</si>
  <si>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</si>
  <si>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</si>
  <si>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</si>
  <si>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</si>
  <si>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</si>
  <si>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</si>
  <si>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</si>
  <si>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</si>
  <si>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</si>
  <si>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</si>
  <si>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</si>
  <si>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</si>
  <si>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</si>
  <si>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</si>
  <si>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</si>
  <si>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</si>
  <si>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</si>
  <si>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</si>
  <si>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</si>
  <si>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</si>
  <si>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</si>
  <si>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</si>
  <si>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</si>
  <si>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</si>
  <si>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</si>
  <si>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</si>
  <si>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</si>
  <si>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</si>
  <si>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</si>
  <si>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</si>
  <si>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</si>
  <si>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</si>
  <si>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</si>
  <si>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</si>
  <si>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</si>
  <si>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</si>
  <si>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</si>
  <si>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</si>
  <si>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</si>
  <si>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</si>
  <si>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</si>
  <si>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</si>
  <si>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</si>
  <si>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</si>
  <si>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</si>
  <si>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</si>
  <si>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</si>
  <si>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</si>
  <si>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</si>
  <si>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</si>
  <si>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</si>
  <si>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</si>
  <si>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</si>
  <si>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</si>
  <si>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</si>
  <si>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</si>
  <si>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</si>
  <si>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</si>
  <si>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</si>
  <si>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</si>
  <si>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</si>
  <si>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</si>
  <si>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</si>
  <si>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</si>
  <si>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</si>
  <si>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</si>
  <si>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</si>
  <si>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</si>
  <si>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</si>
  <si>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</si>
  <si>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</si>
  <si>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</si>
  <si>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</si>
  <si>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</si>
  <si>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</si>
  <si>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</si>
  <si>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</si>
  <si>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</si>
  <si>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</si>
  <si>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</si>
  <si>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</si>
  <si>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</si>
  <si>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</si>
  <si>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</si>
  <si>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</si>
  <si>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</si>
  <si>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</si>
  <si>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</si>
  <si>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</si>
  <si>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</si>
  <si>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</si>
  <si>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</si>
  <si>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</si>
  <si>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</si>
  <si>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</si>
  <si>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</si>
  <si>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</si>
  <si>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</si>
  <si>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</si>
  <si>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</si>
  <si>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</si>
  <si>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</si>
  <si>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</si>
  <si>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</si>
  <si>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</si>
  <si>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</si>
  <si>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</si>
  <si>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</si>
  <si>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</si>
  <si>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</si>
  <si>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</si>
  <si>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</si>
  <si>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</si>
  <si>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</si>
  <si>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</si>
  <si>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</si>
  <si>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</si>
  <si>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</si>
  <si>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</si>
  <si>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</si>
  <si>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</si>
  <si>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</si>
  <si>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</si>
  <si>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</si>
  <si>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</si>
  <si>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</si>
  <si>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</si>
  <si>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</si>
  <si>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</si>
  <si>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</si>
  <si>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</si>
  <si>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</si>
  <si>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</si>
  <si>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</si>
  <si>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</si>
  <si>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</si>
  <si>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</si>
  <si>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</si>
  <si>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</si>
  <si>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</si>
  <si>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</si>
  <si>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</si>
  <si>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</si>
  <si>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</si>
  <si>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</si>
  <si>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</si>
  <si>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</si>
  <si>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</si>
  <si>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</si>
  <si>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</si>
  <si>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</si>
  <si>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</si>
  <si>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</si>
  <si>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</si>
  <si>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</si>
  <si>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</si>
  <si>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</si>
  <si>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</si>
  <si>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</si>
  <si>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</si>
  <si>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</si>
  <si>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</si>
  <si>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</si>
  <si>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</si>
  <si>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</si>
  <si>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</si>
  <si>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</si>
  <si>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</si>
  <si>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</si>
  <si>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</si>
  <si>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</si>
  <si>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</si>
  <si>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</si>
  <si>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</si>
  <si>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</si>
  <si>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</si>
  <si>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</si>
  <si>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</si>
  <si>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</si>
  <si>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</si>
  <si>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</si>
  <si>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</si>
  <si>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</si>
  <si>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</si>
  <si>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</si>
  <si>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</si>
  <si>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</si>
  <si>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</si>
  <si>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</si>
  <si>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</si>
  <si>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</si>
  <si>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</si>
  <si>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</si>
  <si>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</si>
  <si>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</si>
  <si>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</si>
  <si>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</si>
  <si>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</si>
  <si>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</si>
  <si>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</si>
  <si>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</si>
  <si>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</si>
  <si>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</si>
  <si>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</si>
  <si>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</si>
  <si>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</si>
  <si>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</si>
  <si>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</si>
  <si>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</si>
  <si>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</si>
  <si>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</si>
  <si>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</si>
  <si>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</si>
  <si>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</si>
  <si>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</si>
  <si>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</si>
  <si>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</si>
  <si>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</si>
  <si>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</si>
  <si>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</si>
  <si>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</si>
  <si>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</si>
  <si>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</si>
  <si>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</si>
  <si>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</si>
  <si>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</si>
  <si>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</si>
  <si>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</si>
  <si>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</si>
  <si>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</si>
  <si>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</si>
  <si>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</si>
  <si>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</si>
  <si>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</si>
  <si>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</si>
  <si>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</si>
  <si>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</si>
  <si>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</si>
  <si>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</si>
  <si>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</si>
  <si>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</si>
  <si>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</si>
  <si>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</si>
  <si>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</si>
  <si>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</si>
  <si>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</si>
  <si>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</si>
  <si>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</si>
  <si>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</si>
  <si>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</si>
  <si>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</si>
  <si>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</si>
  <si>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</si>
  <si>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</si>
  <si>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</si>
  <si>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</si>
  <si>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</si>
  <si>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</si>
  <si>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</si>
  <si>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</si>
  <si>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</si>
  <si>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</si>
  <si>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</si>
  <si>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</si>
  <si>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</si>
  <si>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</si>
  <si>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</si>
  <si>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</si>
  <si>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</si>
  <si>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</si>
  <si>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</si>
  <si>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</si>
  <si>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</si>
  <si>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</si>
  <si>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</si>
  <si>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</si>
  <si>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</si>
  <si>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</si>
  <si>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</si>
  <si>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</si>
  <si>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</si>
  <si>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</si>
  <si>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</si>
  <si>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</si>
  <si>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</si>
  <si>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</si>
  <si>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</si>
  <si>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</si>
  <si>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</si>
  <si>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</si>
  <si>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</si>
  <si>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</si>
  <si>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</si>
  <si>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</si>
  <si>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</si>
  <si>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</si>
  <si>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</si>
  <si>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</si>
  <si>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</si>
  <si>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</si>
  <si>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</si>
  <si>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</si>
  <si>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</si>
  <si>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</si>
  <si>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</si>
  <si>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</si>
  <si>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</si>
  <si>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</si>
  <si>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</si>
  <si>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</si>
  <si>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</si>
  <si>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</si>
  <si>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</si>
  <si>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</si>
  <si>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</si>
  <si>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</si>
  <si>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</si>
  <si>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</si>
  <si>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</si>
  <si>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</si>
  <si>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</si>
  <si>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</si>
  <si>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</si>
  <si>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</si>
  <si>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</si>
  <si>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</si>
  <si>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</si>
  <si>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</si>
  <si>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</si>
  <si>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</si>
  <si>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</si>
  <si>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</si>
  <si>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</si>
  <si>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</si>
  <si>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</si>
  <si>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</si>
  <si>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</si>
  <si>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</si>
  <si>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</si>
  <si>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</si>
  <si>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</si>
  <si>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</si>
  <si>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</si>
  <si>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</si>
  <si>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</si>
  <si>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</si>
  <si>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</si>
  <si>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</si>
  <si>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</si>
  <si>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</si>
  <si>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</si>
  <si>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</si>
  <si>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</si>
  <si>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</si>
  <si>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</si>
  <si>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</si>
  <si>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</si>
  <si>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</si>
  <si>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</si>
  <si>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</si>
  <si>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</si>
  <si>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</si>
  <si>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</si>
  <si>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</si>
  <si>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</si>
  <si>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</si>
  <si>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</si>
  <si>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</si>
  <si>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</si>
  <si>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</si>
  <si>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</si>
  <si>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</si>
  <si>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</si>
  <si>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</si>
  <si>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</si>
  <si>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</si>
  <si>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</si>
  <si>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</si>
  <si>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</si>
  <si>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</si>
  <si>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</si>
  <si>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</si>
  <si>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</si>
  <si>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</si>
  <si>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</si>
  <si>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</si>
  <si>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</si>
  <si>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</si>
  <si>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</si>
  <si>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</si>
  <si>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</si>
  <si>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</si>
  <si>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</si>
  <si>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</si>
  <si>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</si>
  <si>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</si>
  <si>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</si>
  <si>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</si>
  <si>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</si>
  <si>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</si>
  <si>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</si>
  <si>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</si>
  <si>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</si>
  <si>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</si>
  <si>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</si>
  <si>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</si>
  <si>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</si>
  <si>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</si>
  <si>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</si>
  <si>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</si>
  <si>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</si>
  <si>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</si>
  <si>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</si>
  <si>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</si>
  <si>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</si>
  <si>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</si>
  <si>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</si>
  <si>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</si>
  <si>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</si>
  <si>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</si>
  <si>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</si>
  <si>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</si>
  <si>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</si>
  <si>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</si>
  <si>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</si>
  <si>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</si>
  <si>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</si>
  <si>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</si>
  <si>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</si>
  <si>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</si>
  <si>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</si>
  <si>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</si>
  <si>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</si>
  <si>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</si>
  <si>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</si>
  <si>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</si>
  <si>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</si>
  <si>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</si>
  <si>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</si>
  <si>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</si>
  <si>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</si>
  <si>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</si>
  <si>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</si>
  <si>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</si>
  <si>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</si>
  <si>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</si>
  <si>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</si>
  <si>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</si>
  <si>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</si>
  <si>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</si>
  <si>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</si>
  <si>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</si>
  <si>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</si>
  <si>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</si>
  <si>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</si>
  <si>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</si>
  <si>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</si>
  <si>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</si>
  <si>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</si>
  <si>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</si>
  <si>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</si>
  <si>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</si>
  <si>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</si>
  <si>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</si>
  <si>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</si>
  <si>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</si>
  <si>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</si>
  <si>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</si>
  <si>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</si>
  <si>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</si>
  <si>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</si>
  <si>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</si>
  <si>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</si>
  <si>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</si>
  <si>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</si>
  <si>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</si>
  <si>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</si>
  <si>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</si>
  <si>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</si>
  <si>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</si>
  <si>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</si>
  <si>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</si>
  <si>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</si>
  <si>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</si>
  <si>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</si>
  <si>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</si>
  <si>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</si>
  <si>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</si>
  <si>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</si>
  <si>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</si>
  <si>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</si>
  <si>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</si>
  <si>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</si>
  <si>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</si>
  <si>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</si>
  <si>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</si>
  <si>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</si>
  <si>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</si>
  <si>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</si>
  <si>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</si>
  <si>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</si>
  <si>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</si>
  <si>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</si>
  <si>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</si>
  <si>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</si>
  <si>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</si>
  <si>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</si>
  <si>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</si>
  <si>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</si>
  <si>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</si>
  <si>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</si>
  <si>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</si>
  <si>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</si>
  <si>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</si>
  <si>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</si>
  <si>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</si>
  <si>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</si>
  <si>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</si>
  <si>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</si>
  <si>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</si>
  <si>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</si>
  <si>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</si>
  <si>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</si>
  <si>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</si>
  <si>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</si>
  <si>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</si>
  <si>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</si>
  <si>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</si>
  <si>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</si>
  <si>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</si>
  <si>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</si>
  <si>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</si>
  <si>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</si>
  <si>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</si>
  <si>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</si>
  <si>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</si>
  <si>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</si>
  <si>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</si>
  <si>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</si>
  <si>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</si>
  <si>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</si>
  <si>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</si>
  <si>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</si>
  <si>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</si>
  <si>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</si>
  <si>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</si>
  <si>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</si>
  <si>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</si>
  <si>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</si>
  <si>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</si>
  <si>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</si>
  <si>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</si>
  <si>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</si>
  <si>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</si>
  <si>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</si>
  <si>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</si>
  <si>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</si>
  <si>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</si>
  <si>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</si>
  <si>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</si>
  <si>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</si>
  <si>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</si>
  <si>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</si>
  <si>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</si>
  <si>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</si>
  <si>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</si>
  <si>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</si>
  <si>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</si>
  <si>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</si>
  <si>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</si>
  <si>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</si>
  <si>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</si>
  <si>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</si>
  <si>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</si>
  <si>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</si>
  <si>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</si>
  <si>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</si>
  <si>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</si>
  <si>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</si>
  <si>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</si>
  <si>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</si>
  <si>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</si>
  <si>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</si>
  <si>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</si>
  <si>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</si>
  <si>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</si>
  <si>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</si>
  <si>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</si>
  <si>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</si>
  <si>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</si>
  <si>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</si>
  <si>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</si>
  <si>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</si>
  <si>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</si>
  <si>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</si>
  <si>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</si>
  <si>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</si>
  <si>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</si>
  <si>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</si>
  <si>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</si>
  <si>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</si>
  <si>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</si>
  <si>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</si>
  <si>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</si>
  <si>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</si>
  <si>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</si>
  <si>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</si>
  <si>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</si>
  <si>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</si>
  <si>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</si>
  <si>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</si>
  <si>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</si>
  <si>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</si>
  <si>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</si>
  <si>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</si>
  <si>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</si>
  <si>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</si>
  <si>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</si>
  <si>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</si>
  <si>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</si>
  <si>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</si>
  <si>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</si>
  <si>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</si>
  <si>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</si>
  <si>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</si>
  <si>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</si>
  <si>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</si>
  <si>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</si>
  <si>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</si>
  <si>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</si>
  <si>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</si>
  <si>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</si>
  <si>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</si>
  <si>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</si>
  <si>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</si>
  <si>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</si>
  <si>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</si>
  <si>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</si>
  <si>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</si>
  <si>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</si>
  <si>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</si>
  <si>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</si>
  <si>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</si>
  <si>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</si>
  <si>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</si>
  <si>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</si>
  <si>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</si>
  <si>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</si>
  <si>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</si>
  <si>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</si>
  <si>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</si>
  <si>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</si>
  <si>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</si>
  <si>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</si>
  <si>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</si>
  <si>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</si>
  <si>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</si>
  <si>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</si>
  <si>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</si>
  <si>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</si>
  <si>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</si>
  <si>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</si>
  <si>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</si>
  <si>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</si>
  <si>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</si>
  <si>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</si>
  <si>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</si>
  <si>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</si>
  <si>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</si>
  <si>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</si>
  <si>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</si>
  <si>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</si>
  <si>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</si>
  <si>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</si>
  <si>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</si>
  <si>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</si>
  <si>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</si>
  <si>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</si>
  <si>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</si>
  <si>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</si>
  <si>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</si>
  <si>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</si>
  <si>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</si>
  <si>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</si>
  <si>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</si>
  <si>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</si>
  <si>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</si>
  <si>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</si>
  <si>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</si>
  <si>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</si>
  <si>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</si>
  <si>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</si>
  <si>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</si>
  <si>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</si>
  <si>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</si>
  <si>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</si>
  <si>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</si>
  <si>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</si>
  <si>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</si>
  <si>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</si>
  <si>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</si>
  <si>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</si>
  <si>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</si>
  <si>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</si>
  <si>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</si>
  <si>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</si>
  <si>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</si>
  <si>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</si>
  <si>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</si>
  <si>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</si>
  <si>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</si>
  <si>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</si>
  <si>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</si>
  <si>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</si>
  <si>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</si>
  <si>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</si>
  <si>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</si>
  <si>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</si>
  <si>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</si>
  <si>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</si>
  <si>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</si>
  <si>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</si>
  <si>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</si>
  <si>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</si>
  <si>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</si>
  <si>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</si>
  <si>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</si>
  <si>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</si>
  <si>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</si>
  <si>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</si>
  <si>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</si>
  <si>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</si>
  <si>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</si>
  <si>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</si>
  <si>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</si>
  <si>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</si>
  <si>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</si>
  <si>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</si>
  <si>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</si>
  <si>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</si>
  <si>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</si>
  <si>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</si>
  <si>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</si>
  <si>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</si>
  <si>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</si>
  <si>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</si>
  <si>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</si>
  <si>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</si>
  <si>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</si>
  <si>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</si>
  <si>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</si>
  <si>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</si>
  <si>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</si>
  <si>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</si>
  <si>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</si>
  <si>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</si>
  <si>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</si>
  <si>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</si>
  <si>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</si>
  <si>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</si>
  <si>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</si>
  <si>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</si>
  <si>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</si>
  <si>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</si>
  <si>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</si>
  <si>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</si>
  <si>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</si>
  <si>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</si>
  <si>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</si>
  <si>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</si>
  <si>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</si>
  <si>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</si>
  <si>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</si>
  <si>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</si>
  <si>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</si>
  <si>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</si>
  <si>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</si>
  <si>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</si>
  <si>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</si>
  <si>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</si>
  <si>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</si>
  <si>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</si>
  <si>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</si>
  <si>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</si>
  <si>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</si>
  <si>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</si>
  <si>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</si>
  <si>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</si>
  <si>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</si>
  <si>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</si>
  <si>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</si>
  <si>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</si>
  <si>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</si>
  <si>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</si>
  <si>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</si>
  <si>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</si>
  <si>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</si>
  <si>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</si>
  <si>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</si>
  <si>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</si>
  <si>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</si>
  <si>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</si>
  <si>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</si>
  <si>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</si>
  <si>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</si>
  <si>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</si>
  <si>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</si>
  <si>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</si>
  <si>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</si>
  <si>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</si>
  <si>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</si>
  <si>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</si>
  <si>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</si>
  <si>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</si>
  <si>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</si>
  <si>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</si>
  <si>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</si>
  <si>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</si>
  <si>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</si>
  <si>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</si>
  <si>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</si>
  <si>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</si>
  <si>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</si>
  <si>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</si>
  <si>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</si>
  <si>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</si>
  <si>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</si>
  <si>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</si>
  <si>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</si>
  <si>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</si>
  <si>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</si>
  <si>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</si>
  <si>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</si>
  <si>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</si>
  <si>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</si>
  <si>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</si>
  <si>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</si>
  <si>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</si>
  <si>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</si>
  <si>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</si>
  <si>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</si>
  <si>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</si>
  <si>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</si>
  <si>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</si>
  <si>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</si>
  <si>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</si>
  <si>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</si>
  <si>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</si>
  <si>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</si>
  <si>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</si>
  <si>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</si>
  <si>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</si>
  <si>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</si>
  <si>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</si>
  <si>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</si>
  <si>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</si>
  <si>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</si>
  <si>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</si>
  <si>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</si>
  <si>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</si>
  <si>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</si>
  <si>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</si>
  <si>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</si>
  <si>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</si>
  <si>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</si>
  <si>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</si>
  <si>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</si>
  <si>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</si>
  <si>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</si>
  <si>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</si>
  <si>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</si>
  <si>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</si>
  <si>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</si>
  <si>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</si>
  <si>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</si>
  <si>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</si>
  <si>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</si>
  <si>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</si>
  <si>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</si>
  <si>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</si>
  <si>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</si>
  <si>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</si>
  <si>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</si>
  <si>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</si>
  <si>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</si>
  <si>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</si>
  <si>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</si>
  <si>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</si>
  <si>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</si>
  <si>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</si>
  <si>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</si>
  <si>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</si>
  <si>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</si>
  <si>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</si>
  <si>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</si>
  <si>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</si>
  <si>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</si>
  <si>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</si>
  <si>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</si>
  <si>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</si>
  <si>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</si>
  <si>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</si>
  <si>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</si>
  <si>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</si>
  <si>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</si>
  <si>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</si>
  <si>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</si>
  <si>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</si>
  <si>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</si>
  <si>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</si>
  <si>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</si>
  <si>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</si>
  <si>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</si>
  <si>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</si>
  <si>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</si>
  <si>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</si>
  <si>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</si>
  <si>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</si>
  <si>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</si>
  <si>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</si>
  <si>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</si>
  <si>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</si>
  <si>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</si>
  <si>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</si>
  <si>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</si>
  <si>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</si>
  <si>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</si>
  <si>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</si>
  <si>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</si>
  <si>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</si>
  <si>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</si>
  <si>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</si>
  <si>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</si>
  <si>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</si>
  <si>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</si>
  <si>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</si>
  <si>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</si>
  <si>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</si>
  <si>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</si>
  <si>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</si>
  <si>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</si>
  <si>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</si>
  <si>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</si>
  <si>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</si>
  <si>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</si>
  <si>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</si>
  <si>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</si>
  <si>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</si>
  <si>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</si>
  <si>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</si>
  <si>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</si>
  <si>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</si>
  <si>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</si>
  <si>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</si>
  <si>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</si>
  <si>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</si>
  <si>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</si>
  <si>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</si>
  <si>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</si>
  <si>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</si>
  <si>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</si>
  <si>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</si>
  <si>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</si>
  <si>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</si>
  <si>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</si>
  <si>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</si>
  <si>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</si>
  <si>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</si>
  <si>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</si>
  <si>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</si>
  <si>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</si>
  <si>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</si>
  <si>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</si>
  <si>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</si>
  <si>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</si>
  <si>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</si>
  <si>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</si>
  <si>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</si>
  <si>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</si>
  <si>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</si>
  <si>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</si>
  <si>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</si>
  <si>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</si>
  <si>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</si>
  <si>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</si>
  <si>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</si>
  <si>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</si>
  <si>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</si>
  <si>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</si>
  <si>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</si>
  <si>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</si>
  <si>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</si>
  <si>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</si>
  <si>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</si>
  <si>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</si>
  <si>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</si>
  <si>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</si>
  <si>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</si>
  <si>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</si>
  <si>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</si>
  <si>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</si>
  <si>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</si>
  <si>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</si>
  <si>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</si>
  <si>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</si>
  <si>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</si>
  <si>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</si>
  <si>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</si>
  <si>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</si>
  <si>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</si>
  <si>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</si>
  <si>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</si>
  <si>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</si>
  <si>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</si>
  <si>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</si>
  <si>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</si>
  <si>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</si>
  <si>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</si>
  <si>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</si>
  <si>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</si>
  <si>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</si>
  <si>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</si>
  <si>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</si>
  <si>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</si>
  <si>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</si>
  <si>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</si>
  <si>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</si>
  <si>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</si>
  <si>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</si>
  <si>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</si>
  <si>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</si>
  <si>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</si>
  <si>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</si>
  <si>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</si>
  <si>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</si>
  <si>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</si>
  <si>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</si>
  <si>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</si>
  <si>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</si>
  <si>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</si>
  <si>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</si>
  <si>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</si>
  <si>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</si>
  <si>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</si>
  <si>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</si>
  <si>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</si>
  <si>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</si>
  <si>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</si>
  <si>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</si>
  <si>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</si>
  <si>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</si>
  <si>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</si>
  <si>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</si>
  <si>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</si>
  <si>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</si>
  <si>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</si>
  <si>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</si>
  <si>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</si>
  <si>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</si>
  <si>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</si>
  <si>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</si>
  <si>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</si>
  <si>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</si>
  <si>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</si>
  <si>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</si>
  <si>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</si>
  <si>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</si>
  <si>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</si>
  <si>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</si>
  <si>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</si>
  <si>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</si>
  <si>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</si>
  <si>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</si>
  <si>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</si>
  <si>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</si>
  <si>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</si>
  <si>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</si>
  <si>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</si>
  <si>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</si>
  <si>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</si>
  <si>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</si>
  <si>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</si>
  <si>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</si>
  <si>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</si>
  <si>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</si>
  <si>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</si>
  <si>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</si>
  <si>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</si>
  <si>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</si>
  <si>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</si>
  <si>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</si>
  <si>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</si>
  <si>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</si>
  <si>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</si>
  <si>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</si>
  <si>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</si>
  <si>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</si>
  <si>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</si>
  <si>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</si>
  <si>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</si>
  <si>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</si>
  <si>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</si>
  <si>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</si>
  <si>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</si>
  <si>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</si>
  <si>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</si>
  <si>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</si>
  <si>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</si>
  <si>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</si>
  <si>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</si>
  <si>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</si>
  <si>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</si>
  <si>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</si>
  <si>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</si>
  <si>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</si>
  <si>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</si>
  <si>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</si>
  <si>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</si>
  <si>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</si>
  <si>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</si>
  <si>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</si>
  <si>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</si>
  <si>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</si>
  <si>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</si>
  <si>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</si>
  <si>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</si>
  <si>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</si>
  <si>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</si>
  <si>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</si>
  <si>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</si>
  <si>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</si>
  <si>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</si>
  <si>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</si>
  <si>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</si>
  <si>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</si>
  <si>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</si>
  <si>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</si>
  <si>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</si>
  <si>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</si>
  <si>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</si>
  <si>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</si>
  <si>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</si>
  <si>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</si>
  <si>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</si>
  <si>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</si>
  <si>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</si>
  <si>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</si>
  <si>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</si>
  <si>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</si>
  <si>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</si>
  <si>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</si>
  <si>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</si>
  <si>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</si>
  <si>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</si>
  <si>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</si>
  <si>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</si>
  <si>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</si>
  <si>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</si>
  <si>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</si>
  <si>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</si>
  <si>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</si>
  <si>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</si>
  <si>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</si>
  <si>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</si>
  <si>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</si>
  <si>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</si>
  <si>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</si>
  <si>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</si>
  <si>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</si>
  <si>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</si>
  <si>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</si>
  <si>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</si>
  <si>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</si>
  <si>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</si>
  <si>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</si>
  <si>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</si>
  <si>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</si>
  <si>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</si>
  <si>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</si>
  <si>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</si>
  <si>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</si>
  <si>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</si>
  <si>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</si>
  <si>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</si>
  <si>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</si>
  <si>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</si>
  <si>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</si>
  <si>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</si>
  <si>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</si>
  <si>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</si>
  <si>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</si>
  <si>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</si>
  <si>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</si>
  <si>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</si>
  <si>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</si>
  <si>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</si>
  <si>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</si>
  <si>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</si>
  <si>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</si>
  <si>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</si>
  <si>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</si>
  <si>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</si>
  <si>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</si>
  <si>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</si>
  <si>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</si>
  <si>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</si>
  <si>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</si>
  <si>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</si>
  <si>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</si>
  <si>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</si>
  <si>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</si>
  <si>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</si>
  <si>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</si>
  <si>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</si>
  <si>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</si>
  <si>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</si>
  <si>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</si>
  <si>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</si>
  <si>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</si>
  <si>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</si>
  <si>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</si>
  <si>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</si>
  <si>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</si>
  <si>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</si>
  <si>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</si>
  <si>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</si>
  <si>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</si>
  <si>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</si>
  <si>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</si>
  <si>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</si>
  <si>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</si>
  <si>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</si>
  <si>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</si>
  <si>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</si>
  <si>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</si>
  <si>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</si>
  <si>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</si>
  <si>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</si>
  <si>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</si>
  <si>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</si>
  <si>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</si>
  <si>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</si>
  <si>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</si>
  <si>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</si>
  <si>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</si>
  <si>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</si>
  <si>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</si>
  <si>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</si>
  <si>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</si>
  <si>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</si>
  <si>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</si>
  <si>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</si>
  <si>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</si>
  <si>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</si>
  <si>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</si>
  <si>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</si>
  <si>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</si>
  <si>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</si>
  <si>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</si>
  <si>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</si>
  <si>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</si>
  <si>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</si>
  <si>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</si>
  <si>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</si>
  <si>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</si>
  <si>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</si>
  <si>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</si>
  <si>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</si>
  <si>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</si>
  <si>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</si>
  <si>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</si>
  <si>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</si>
  <si>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</si>
  <si>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</si>
  <si>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</si>
  <si>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</si>
  <si>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</si>
  <si>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</si>
  <si>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</si>
  <si>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</si>
  <si>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</si>
  <si>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</si>
  <si>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</si>
  <si>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</si>
  <si>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</si>
  <si>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</si>
  <si>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</si>
  <si>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</si>
  <si>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</si>
  <si>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</si>
  <si>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</si>
  <si>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</si>
  <si>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</si>
  <si>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</si>
  <si>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</si>
  <si>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</si>
  <si>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</si>
  <si>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</si>
  <si>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</si>
  <si>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</si>
  <si>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</si>
  <si>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</si>
  <si>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</si>
  <si>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</si>
  <si>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</si>
  <si>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</si>
  <si>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</si>
  <si>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</si>
  <si>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</si>
  <si>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</si>
  <si>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</si>
  <si>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</si>
  <si>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</si>
  <si>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</si>
  <si>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</si>
  <si>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</si>
  <si>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</si>
  <si>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</si>
  <si>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</si>
  <si>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</si>
  <si>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</si>
  <si>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</si>
  <si>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</si>
  <si>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</si>
  <si>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</si>
  <si>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</si>
  <si>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</si>
  <si>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</si>
  <si>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</si>
  <si>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</si>
  <si>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</si>
  <si>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</si>
  <si>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</si>
  <si>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</si>
  <si>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</si>
  <si>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</si>
  <si>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</si>
  <si>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</si>
  <si>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</si>
  <si>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</si>
  <si>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</si>
  <si>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</si>
  <si>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</si>
  <si>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</si>
  <si>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</si>
  <si>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</si>
  <si>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</si>
  <si>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</si>
  <si>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</si>
  <si>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</si>
  <si>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</si>
  <si>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</si>
  <si>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</si>
  <si>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</si>
  <si>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</si>
  <si>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</si>
  <si>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</si>
  <si>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</si>
  <si>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</si>
  <si>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</si>
  <si>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</si>
  <si>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</si>
  <si>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</si>
  <si>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</si>
  <si>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</si>
  <si>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</si>
  <si>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</si>
  <si>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</si>
  <si>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</si>
  <si>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</si>
  <si>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</si>
  <si>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</si>
  <si>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</si>
  <si>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</si>
  <si>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</si>
  <si>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</si>
  <si>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</si>
  <si>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</si>
  <si>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</si>
  <si>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</si>
  <si>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</si>
  <si>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</si>
  <si>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</si>
  <si>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</si>
  <si>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</si>
  <si>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</si>
  <si>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</si>
  <si>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</si>
  <si>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</si>
  <si>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</si>
  <si>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</si>
  <si>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</si>
  <si>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</si>
  <si>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</si>
  <si>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</si>
  <si>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</si>
  <si>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</si>
  <si>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</si>
  <si>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</si>
  <si>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</si>
  <si>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</si>
  <si>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</si>
  <si>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</si>
  <si>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</si>
  <si>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</si>
  <si>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</si>
  <si>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</si>
  <si>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</si>
  <si>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</si>
  <si>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</si>
  <si>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</si>
  <si>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</si>
  <si>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</si>
  <si>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</si>
  <si>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</si>
  <si>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</si>
  <si>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</si>
  <si>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</si>
  <si>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</si>
  <si>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</si>
  <si>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</si>
  <si>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</si>
  <si>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</si>
  <si>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</si>
  <si>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</si>
  <si>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</si>
  <si>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</si>
  <si>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</si>
  <si>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</si>
  <si>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</si>
  <si>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</si>
  <si>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</si>
  <si>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</si>
  <si>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</si>
  <si>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</si>
  <si>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</si>
  <si>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</si>
  <si>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</si>
  <si>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</si>
  <si>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</si>
  <si>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</si>
  <si>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</si>
  <si>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</si>
  <si>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</si>
  <si>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</si>
  <si>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</si>
  <si>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</si>
  <si>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</si>
  <si>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</si>
  <si>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</si>
  <si>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</si>
  <si>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</si>
  <si>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</si>
  <si>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</si>
  <si>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</si>
  <si>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</si>
  <si>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</si>
  <si>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</si>
  <si>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</si>
  <si>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</si>
  <si>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</si>
  <si>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</si>
  <si>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</si>
  <si>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</si>
  <si>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</si>
  <si>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</si>
  <si>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</si>
  <si>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</si>
  <si>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</si>
  <si>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</si>
  <si>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</si>
  <si>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</si>
  <si>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</si>
  <si>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</si>
  <si>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</si>
  <si>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</si>
  <si>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</si>
  <si>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</si>
  <si>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</si>
  <si>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</si>
  <si>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</si>
  <si>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</si>
  <si>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</si>
  <si>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</si>
  <si>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</si>
  <si>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</si>
  <si>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</si>
  <si>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</si>
  <si>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</si>
  <si>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</si>
  <si>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</si>
  <si>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</si>
  <si>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</si>
  <si>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</si>
  <si>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</si>
  <si>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</si>
  <si>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</si>
  <si>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</si>
  <si>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</si>
  <si>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</si>
  <si>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</si>
  <si>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</si>
  <si>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</si>
  <si>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</si>
  <si>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</si>
  <si>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</si>
  <si>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</si>
  <si>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</si>
  <si>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</si>
  <si>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</si>
  <si>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</si>
  <si>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</si>
  <si>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</si>
  <si>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</si>
  <si>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</si>
  <si>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</si>
  <si>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</si>
  <si>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</si>
  <si>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</si>
  <si>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</si>
  <si>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</si>
  <si>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</si>
  <si>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</si>
  <si>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</si>
  <si>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</si>
  <si>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</si>
  <si>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</si>
  <si>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</si>
  <si>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</si>
  <si>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</si>
  <si>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</si>
  <si>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</si>
  <si>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</si>
  <si>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</si>
  <si>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</si>
  <si>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</si>
  <si>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</si>
  <si>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</si>
  <si>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</si>
  <si>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</si>
  <si>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</si>
  <si>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</si>
  <si>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</si>
  <si>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</si>
  <si>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</si>
  <si>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</si>
  <si>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</si>
  <si>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</si>
  <si>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</si>
  <si>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</si>
  <si>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</si>
  <si>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</si>
  <si>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</si>
  <si>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</si>
  <si>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</si>
  <si>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</si>
  <si>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</si>
  <si>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</si>
  <si>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</si>
  <si>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</si>
  <si>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</si>
  <si>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</si>
  <si>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</si>
  <si>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</si>
  <si>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</si>
  <si>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</si>
  <si>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</si>
  <si>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</si>
  <si>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</si>
  <si>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</si>
  <si>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</si>
  <si>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</si>
  <si>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</si>
  <si>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</si>
  <si>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</si>
  <si>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</si>
  <si>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</si>
  <si>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</si>
  <si>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</si>
  <si>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</si>
  <si>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</si>
  <si>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</si>
  <si>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</si>
  <si>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</si>
  <si>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</si>
  <si>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</si>
  <si>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</si>
  <si>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</si>
  <si>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</si>
  <si>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</si>
  <si>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</si>
  <si>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</si>
  <si>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</si>
  <si>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</si>
  <si>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</si>
  <si>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</si>
  <si>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</si>
  <si>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</si>
  <si>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</si>
  <si>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</si>
  <si>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</si>
  <si>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</si>
  <si>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</si>
  <si>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</si>
  <si>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</si>
  <si>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</si>
  <si>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</si>
  <si>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</si>
  <si>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</si>
  <si>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</si>
  <si>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</si>
  <si>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</si>
  <si>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</si>
  <si>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</si>
  <si>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</si>
  <si>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</si>
  <si>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</si>
  <si>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</si>
  <si>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</si>
  <si>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</si>
  <si>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</si>
  <si>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</si>
  <si>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</si>
  <si>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</si>
  <si>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</si>
  <si>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</si>
  <si>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</si>
  <si>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</si>
  <si>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</si>
  <si>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</si>
  <si>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</si>
  <si>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</si>
  <si>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</si>
  <si>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</si>
  <si>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</si>
  <si>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</si>
  <si>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</si>
  <si>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</si>
  <si>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</si>
  <si>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</si>
  <si>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</si>
  <si>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</si>
  <si>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</si>
  <si>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</si>
  <si>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</si>
  <si>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</si>
  <si>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</si>
  <si>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</si>
  <si>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</si>
  <si>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</si>
  <si>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</si>
  <si>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</si>
  <si>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</si>
  <si>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</si>
  <si>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</si>
  <si>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</si>
  <si>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</si>
  <si>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</si>
  <si>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</si>
  <si>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</si>
  <si>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</si>
  <si>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</si>
  <si>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</si>
  <si>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</si>
  <si>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</si>
  <si>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</si>
  <si>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</si>
  <si>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</si>
  <si>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</si>
  <si>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</si>
  <si>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</si>
  <si>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</si>
  <si>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</si>
  <si>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</si>
  <si>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</si>
  <si>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</si>
  <si>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</si>
  <si>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</si>
  <si>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</si>
  <si>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</si>
  <si>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</si>
  <si>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</si>
  <si>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</si>
  <si>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</si>
  <si>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</si>
  <si>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</si>
  <si>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</si>
  <si>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</si>
  <si>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</si>
  <si>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</si>
  <si>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</si>
  <si>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</si>
  <si>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</si>
  <si>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</si>
  <si>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</si>
  <si>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</si>
  <si>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</si>
  <si>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</si>
  <si>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</si>
  <si>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</si>
  <si>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</si>
  <si>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</si>
  <si>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</si>
  <si>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</si>
  <si>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</si>
  <si>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</si>
  <si>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</si>
  <si>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</si>
  <si>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</si>
  <si>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</si>
  <si>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</si>
  <si>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</si>
  <si>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</si>
  <si>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</si>
  <si>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</si>
  <si>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</si>
  <si>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</si>
  <si>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</si>
  <si>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</si>
  <si>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</si>
  <si>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</si>
  <si>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</si>
  <si>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</si>
  <si>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</si>
  <si>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</si>
  <si>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</si>
  <si>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</si>
  <si>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</si>
  <si>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</si>
  <si>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</si>
  <si>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</si>
  <si>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</si>
  <si>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</si>
  <si>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</si>
  <si>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</si>
  <si>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</si>
  <si>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</si>
  <si>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</si>
  <si>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</si>
  <si>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</si>
  <si>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</si>
  <si>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</si>
  <si>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</si>
  <si>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</si>
  <si>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</si>
  <si>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</si>
  <si>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</si>
  <si>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</si>
  <si>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</si>
  <si>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</si>
  <si>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</si>
  <si>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</si>
  <si>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</si>
  <si>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</si>
  <si>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</si>
  <si>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</si>
  <si>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</si>
  <si>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</si>
  <si>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</si>
  <si>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</si>
  <si>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</si>
  <si>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</si>
  <si>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</si>
  <si>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</si>
  <si>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</si>
  <si>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</si>
  <si>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</si>
  <si>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</si>
  <si>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</si>
  <si>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</si>
  <si>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</si>
  <si>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</si>
  <si>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</si>
  <si>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</si>
  <si>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</si>
  <si>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</si>
  <si>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</si>
  <si>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</si>
  <si>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</si>
  <si>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</si>
  <si>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</si>
  <si>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</si>
  <si>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</si>
  <si>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</si>
  <si>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</si>
  <si>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</si>
  <si>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</si>
  <si>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</si>
  <si>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</si>
  <si>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</si>
  <si>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</si>
  <si>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</si>
  <si>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</si>
  <si>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</si>
  <si>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</si>
  <si>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</si>
  <si>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</si>
  <si>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</si>
  <si>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</si>
  <si>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</si>
  <si>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</si>
  <si>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</si>
  <si>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</si>
  <si>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</si>
  <si>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</si>
  <si>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</si>
  <si>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</si>
  <si>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</si>
  <si>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</si>
  <si>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</si>
  <si>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</si>
  <si>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</si>
  <si>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</si>
  <si>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</si>
  <si>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</si>
  <si>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</si>
  <si>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</si>
  <si>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</si>
  <si>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</si>
  <si>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</si>
  <si>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</si>
  <si>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</si>
  <si>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</si>
  <si>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</si>
  <si>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</si>
  <si>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</si>
  <si>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</si>
  <si>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</si>
  <si>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</si>
  <si>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</si>
  <si>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</si>
  <si>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</si>
  <si>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</si>
  <si>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</si>
  <si>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</si>
  <si>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</si>
  <si>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</si>
  <si>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</si>
  <si>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</si>
  <si>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</si>
  <si>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</si>
  <si>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</si>
  <si>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</si>
  <si>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</si>
  <si>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</si>
  <si>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</si>
  <si>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</si>
  <si>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</si>
  <si>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</si>
  <si>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</si>
  <si>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</si>
  <si>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</si>
  <si>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</si>
  <si>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</si>
  <si>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</si>
  <si>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</si>
  <si>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</si>
  <si>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</si>
  <si>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</si>
  <si>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</si>
  <si>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</si>
  <si>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</si>
  <si>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</si>
  <si>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</si>
  <si>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</si>
  <si>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</si>
  <si>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</si>
  <si>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</si>
  <si>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</si>
  <si>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</si>
  <si>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</si>
  <si>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</si>
  <si>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</si>
  <si>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</si>
  <si>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</si>
  <si>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</si>
  <si>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</si>
  <si>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</si>
  <si>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</si>
  <si>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</si>
  <si>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</si>
  <si>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</si>
  <si>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</si>
  <si>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</si>
  <si>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</si>
  <si>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</si>
  <si>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</si>
  <si>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</si>
  <si>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</si>
  <si>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</si>
  <si>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</si>
  <si>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</si>
  <si>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</si>
  <si>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</si>
  <si>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</si>
  <si>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</si>
  <si>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</si>
  <si>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</si>
  <si>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</si>
  <si>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</si>
  <si>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</si>
  <si>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</si>
  <si>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</si>
  <si>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</si>
  <si>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</si>
  <si>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</si>
  <si>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</si>
  <si>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</si>
  <si>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</si>
  <si>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</si>
  <si>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</si>
  <si>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</si>
  <si>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</si>
  <si>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</si>
  <si>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</si>
  <si>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</si>
  <si>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</si>
  <si>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</si>
  <si>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</si>
  <si>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</si>
  <si>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</si>
  <si>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</si>
  <si>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</si>
  <si>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</si>
  <si>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</si>
  <si>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</si>
  <si>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</si>
  <si>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</si>
  <si>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</si>
  <si>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</si>
  <si>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</si>
  <si>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</si>
  <si>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</si>
  <si>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</si>
  <si>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</si>
  <si>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</si>
  <si>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</si>
  <si>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</si>
  <si>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</si>
  <si>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</si>
  <si>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</si>
  <si>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</si>
  <si>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</si>
  <si>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</si>
  <si>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</si>
  <si>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</si>
  <si>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</si>
  <si>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</si>
  <si>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</si>
  <si>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</si>
  <si>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</si>
  <si>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</si>
  <si>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</si>
  <si>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</si>
  <si>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</si>
  <si>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</si>
  <si>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</si>
  <si>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</si>
  <si>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</si>
  <si>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</si>
  <si>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</si>
  <si>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</si>
  <si>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</si>
  <si>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</si>
  <si>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</si>
  <si>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</si>
  <si>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</si>
  <si>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</si>
  <si>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</si>
  <si>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</si>
  <si>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</si>
  <si>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</si>
  <si>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</si>
  <si>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</si>
  <si>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</si>
  <si>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</si>
  <si>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</si>
  <si>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</si>
  <si>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</si>
  <si>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</si>
  <si>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</si>
  <si>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</si>
  <si>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</si>
  <si>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</si>
  <si>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</si>
  <si>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</si>
  <si>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</si>
  <si>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</si>
  <si>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</si>
  <si>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</si>
  <si>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</si>
  <si>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</si>
  <si>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</si>
  <si>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</si>
  <si>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</si>
  <si>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</si>
  <si>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</si>
  <si>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</si>
  <si>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</si>
  <si>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</si>
  <si>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</si>
  <si>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</si>
  <si>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</si>
  <si>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</si>
  <si>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</si>
  <si>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</si>
  <si>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</si>
  <si>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</si>
  <si>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</si>
  <si>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</si>
  <si>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</si>
  <si>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</si>
  <si>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</si>
  <si>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</si>
  <si>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</si>
  <si>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</si>
  <si>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</si>
  <si>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</si>
  <si>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</si>
  <si>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</si>
  <si>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</si>
  <si>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</si>
  <si>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</si>
  <si>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</si>
  <si>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</si>
  <si>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</si>
  <si>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</si>
  <si>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</si>
  <si>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</si>
  <si>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</si>
  <si>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</si>
  <si>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</si>
  <si>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</si>
  <si>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</si>
  <si>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</si>
  <si>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</si>
  <si>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</si>
  <si>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</si>
  <si>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</si>
  <si>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</si>
  <si>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</si>
  <si>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</si>
  <si>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</si>
  <si>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</si>
  <si>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</si>
  <si>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</si>
  <si>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</si>
  <si>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</si>
  <si>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</si>
  <si>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</si>
  <si>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</si>
  <si>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</si>
  <si>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</si>
  <si>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</si>
  <si>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</si>
  <si>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</si>
  <si>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</si>
  <si>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</si>
  <si>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</si>
  <si>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</si>
  <si>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</si>
  <si>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</si>
  <si>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</si>
  <si>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</si>
  <si>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</si>
  <si>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</si>
  <si>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</si>
  <si>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</si>
  <si>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</si>
  <si>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</si>
  <si>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</si>
  <si>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</si>
  <si>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</si>
  <si>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</si>
  <si>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</si>
  <si>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</si>
  <si>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</si>
  <si>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</si>
  <si>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</si>
  <si>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</si>
  <si>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</si>
  <si>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</si>
  <si>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</si>
  <si>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</si>
  <si>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</si>
  <si>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</si>
  <si>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</si>
  <si>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</si>
  <si>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</si>
  <si>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</si>
  <si>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</si>
  <si>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</si>
  <si>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</si>
  <si>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</si>
  <si>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</si>
  <si>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</si>
  <si>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</si>
  <si>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</si>
  <si>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</si>
  <si>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</si>
  <si>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</si>
  <si>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</si>
  <si>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</si>
  <si>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</si>
  <si>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</si>
  <si>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</si>
  <si>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</si>
  <si>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</si>
  <si>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</si>
  <si>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</si>
  <si>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</si>
  <si>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</si>
  <si>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</si>
  <si>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</si>
  <si>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</si>
  <si>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</si>
  <si>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</si>
  <si>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</si>
  <si>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</si>
  <si>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</si>
  <si>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</si>
  <si>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</si>
  <si>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</si>
  <si>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</si>
  <si>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</si>
  <si>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</si>
  <si>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</si>
  <si>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</si>
  <si>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</si>
  <si>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</si>
  <si>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</si>
  <si>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</si>
  <si>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</si>
  <si>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</si>
  <si>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</si>
  <si>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</si>
  <si>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</si>
  <si>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</si>
  <si>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</si>
  <si>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</si>
  <si>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</si>
  <si>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</si>
  <si>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</si>
  <si>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</si>
  <si>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</si>
  <si>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</si>
  <si>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</si>
  <si>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</si>
  <si>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</si>
  <si>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</si>
  <si>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</si>
  <si>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</si>
  <si>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</si>
  <si>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</si>
  <si>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</si>
  <si>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</si>
  <si>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</si>
  <si>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</si>
  <si>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</si>
  <si>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</si>
  <si>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</si>
  <si>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</si>
  <si>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</si>
  <si>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</si>
  <si>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</si>
  <si>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</si>
  <si>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</si>
  <si>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</si>
  <si>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</si>
  <si>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</si>
  <si>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</si>
  <si>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</si>
  <si>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</si>
  <si>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</si>
  <si>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</si>
  <si>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</si>
  <si>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</si>
  <si>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</si>
  <si>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</si>
  <si>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</si>
  <si>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</si>
  <si>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</si>
  <si>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</si>
  <si>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</si>
  <si>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</si>
  <si>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</si>
  <si>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</si>
  <si>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</si>
  <si>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</si>
  <si>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</si>
  <si>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</si>
  <si>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</si>
  <si>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</si>
  <si>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</si>
  <si>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</si>
  <si>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</si>
  <si>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</si>
  <si>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</si>
  <si>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</si>
  <si>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</si>
  <si>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</si>
  <si>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</si>
  <si>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</si>
  <si>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</si>
  <si>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</si>
  <si>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</si>
  <si>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</si>
  <si>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</si>
  <si>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</si>
  <si>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</si>
  <si>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</si>
  <si>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</si>
  <si>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</si>
  <si>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</si>
  <si>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</si>
  <si>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</si>
  <si>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</si>
  <si>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</si>
  <si>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</si>
  <si>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</si>
  <si>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</si>
  <si>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</si>
  <si>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</si>
  <si>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</si>
  <si>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</si>
  <si>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</si>
  <si>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</si>
  <si>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</si>
  <si>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</si>
  <si>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</si>
  <si>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</si>
  <si>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</si>
  <si>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</si>
  <si>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</si>
  <si>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</si>
  <si>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</si>
  <si>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</si>
  <si>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</si>
  <si>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</si>
  <si>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</si>
  <si>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</si>
  <si>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</si>
  <si>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</si>
  <si>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</si>
  <si>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</si>
  <si>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</si>
  <si>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</si>
  <si>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</si>
  <si>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</si>
  <si>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</si>
  <si>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</si>
  <si>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</si>
  <si>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</si>
  <si>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</si>
  <si>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</si>
  <si>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</si>
  <si>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</si>
  <si>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</si>
  <si>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</si>
  <si>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</si>
  <si>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</si>
  <si>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</si>
  <si>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</si>
  <si>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</si>
  <si>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</si>
  <si>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</si>
  <si>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</si>
  <si>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</si>
  <si>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</si>
  <si>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</si>
  <si>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</si>
  <si>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</si>
  <si>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</si>
  <si>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</si>
  <si>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</si>
  <si>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</si>
  <si>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</si>
  <si>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</si>
  <si>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</si>
  <si>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</si>
  <si>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</si>
  <si>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</si>
  <si>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</si>
  <si>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</si>
  <si>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</si>
  <si>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</si>
  <si>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</si>
  <si>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</si>
  <si>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</si>
  <si>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</si>
  <si>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</si>
  <si>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</si>
  <si>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</si>
  <si>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</si>
  <si>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</si>
  <si>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</si>
  <si>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</si>
  <si>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</si>
  <si>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</si>
  <si>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</si>
  <si>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</si>
  <si>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</si>
  <si>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</si>
  <si>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</si>
  <si>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</si>
  <si>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</si>
  <si>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</si>
  <si>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</si>
  <si>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</si>
  <si>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</si>
  <si>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</si>
  <si>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</si>
  <si>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</si>
  <si>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</si>
  <si>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</si>
  <si>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</si>
  <si>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</si>
  <si>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</si>
  <si>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</si>
  <si>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</si>
  <si>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</si>
  <si>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</si>
  <si>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</si>
  <si>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</si>
  <si>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</si>
  <si>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</si>
  <si>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</si>
  <si>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</si>
  <si>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</si>
  <si>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</si>
  <si>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</si>
  <si>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</si>
  <si>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</si>
  <si>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</si>
  <si>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</si>
  <si>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</si>
  <si>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</si>
  <si>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</si>
  <si>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</si>
  <si>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</si>
  <si>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</si>
  <si>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</si>
  <si>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</si>
  <si>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</si>
  <si>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</si>
  <si>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</si>
  <si>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</si>
  <si>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</si>
  <si>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</si>
  <si>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</si>
  <si>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</si>
  <si>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</si>
  <si>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</si>
  <si>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</si>
  <si>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</si>
  <si>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</si>
  <si>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</si>
  <si>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</si>
  <si>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</si>
  <si>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</si>
  <si>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</si>
  <si>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</si>
  <si>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</si>
  <si>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</si>
  <si>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</si>
  <si>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</si>
  <si>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</si>
  <si>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</si>
  <si>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</si>
  <si>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</si>
  <si>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</si>
  <si>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</si>
  <si>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</si>
  <si>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</si>
  <si>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</si>
  <si>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</si>
  <si>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</si>
  <si>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</si>
  <si>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</si>
  <si>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</si>
  <si>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</si>
  <si>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</si>
  <si>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</si>
  <si>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</si>
  <si>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</si>
  <si>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</si>
  <si>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</si>
  <si>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</si>
  <si>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</si>
  <si>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</si>
  <si>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</si>
  <si>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</si>
  <si>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</si>
  <si>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</si>
  <si>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</si>
  <si>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</si>
  <si>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</si>
  <si>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</si>
  <si>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</si>
  <si>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</si>
  <si>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</si>
  <si>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</si>
  <si>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</si>
  <si>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</si>
  <si>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</si>
  <si>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</si>
  <si>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</si>
  <si>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</si>
  <si>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</si>
  <si>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</si>
  <si>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</si>
  <si>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</si>
  <si>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</si>
  <si>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</si>
  <si>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</si>
  <si>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</si>
  <si>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</si>
  <si>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</si>
  <si>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</si>
  <si>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</si>
  <si>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</si>
  <si>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</si>
  <si>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</si>
  <si>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</si>
  <si>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</si>
  <si>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</si>
  <si>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</si>
  <si>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</si>
  <si>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</si>
  <si>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</si>
  <si>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</si>
  <si>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</si>
  <si>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</si>
  <si>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</si>
  <si>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</si>
  <si>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</si>
  <si>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</si>
  <si>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</si>
  <si>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</si>
  <si>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</si>
  <si>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</si>
  <si>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</si>
  <si>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</si>
  <si>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</si>
  <si>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</si>
  <si>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</si>
  <si>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</si>
  <si>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</si>
  <si>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</si>
  <si>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</si>
  <si>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</si>
  <si>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</si>
  <si>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</si>
  <si>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</si>
  <si>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</si>
  <si>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</si>
  <si>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</si>
  <si>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</si>
  <si>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</si>
  <si>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</si>
  <si>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</si>
  <si>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</si>
  <si>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</si>
  <si>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</si>
  <si>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</si>
  <si>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</si>
  <si>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</si>
  <si>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</si>
  <si>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</si>
  <si>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</si>
  <si>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</si>
  <si>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</si>
  <si>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</si>
  <si>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</si>
  <si>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</si>
  <si>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</si>
  <si>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</si>
  <si>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</si>
  <si>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</si>
  <si>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</si>
  <si>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</si>
  <si>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</si>
  <si>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</si>
  <si>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</si>
  <si>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</si>
  <si>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</si>
  <si>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</si>
  <si>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</si>
  <si>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</si>
  <si>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</si>
  <si>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</si>
  <si>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</si>
  <si>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</si>
  <si>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</si>
  <si>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</si>
  <si>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</si>
  <si>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</si>
  <si>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</si>
  <si>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</si>
  <si>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</si>
  <si>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</si>
  <si>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</si>
  <si>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</si>
  <si>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</si>
  <si>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</si>
  <si>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</si>
  <si>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</si>
  <si>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</si>
  <si>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</si>
  <si>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</si>
  <si>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</si>
  <si>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</si>
  <si>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</si>
  <si>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</si>
  <si>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</si>
  <si>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</si>
  <si>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</si>
  <si>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</si>
  <si>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</si>
  <si>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</si>
  <si>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</si>
  <si>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</si>
  <si>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</si>
  <si>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</si>
  <si>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</si>
  <si>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</si>
  <si>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</si>
  <si>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</si>
  <si>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</si>
  <si>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</si>
  <si>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</si>
  <si>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</si>
  <si>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</si>
  <si>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</si>
  <si>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</si>
  <si>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</si>
  <si>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</si>
  <si>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</si>
  <si>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</si>
  <si>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</si>
  <si>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</si>
  <si>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</si>
  <si>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</si>
  <si>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</si>
  <si>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</si>
  <si>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</si>
  <si>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</si>
  <si>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</si>
  <si>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</si>
  <si>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</si>
  <si>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</si>
  <si>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</si>
  <si>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</si>
  <si>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</si>
  <si>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</si>
  <si>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</si>
  <si>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</si>
  <si>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</si>
  <si>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</si>
  <si>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</si>
  <si>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</si>
  <si>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</si>
  <si>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</si>
  <si>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</si>
  <si>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</si>
  <si>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</si>
  <si>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</si>
  <si>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</si>
  <si>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</si>
  <si>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</si>
  <si>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</si>
  <si>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</si>
  <si>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</si>
  <si>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</si>
  <si>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</si>
  <si>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</si>
  <si>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</si>
  <si>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</si>
  <si>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</si>
  <si>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</si>
  <si>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</si>
  <si>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</si>
  <si>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</si>
  <si>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</si>
  <si>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</si>
  <si>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</si>
  <si>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</si>
  <si>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</si>
  <si>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</si>
  <si>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</si>
  <si>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</si>
  <si>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</si>
  <si>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</si>
  <si>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</si>
  <si>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</si>
  <si>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</si>
  <si>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</si>
  <si>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</si>
  <si>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</si>
  <si>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</si>
  <si>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</si>
  <si>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</si>
  <si>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</si>
  <si>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</si>
  <si>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</si>
  <si>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</si>
  <si>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</si>
  <si>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</si>
  <si>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</si>
  <si>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</si>
  <si>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</si>
  <si>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</si>
  <si>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</si>
  <si>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</si>
  <si>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</si>
  <si>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</si>
  <si>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</si>
  <si>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</si>
  <si>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</si>
  <si>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</si>
  <si>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</si>
  <si>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</si>
  <si>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</si>
  <si>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</si>
  <si>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</si>
  <si>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</si>
  <si>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</si>
  <si>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</si>
  <si>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</si>
  <si>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</si>
  <si>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</si>
  <si>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</si>
  <si>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</si>
  <si>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</si>
  <si>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</si>
  <si>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</si>
  <si>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</si>
  <si>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</si>
  <si>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</si>
  <si>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</si>
  <si>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</si>
  <si>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</si>
  <si>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</si>
  <si>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</si>
  <si>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</si>
  <si>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</si>
  <si>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</si>
  <si>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</si>
  <si>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</si>
  <si>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</si>
  <si>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</si>
  <si>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</si>
  <si>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</si>
  <si>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</si>
  <si>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</si>
  <si>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</si>
  <si>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</si>
  <si>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</si>
  <si>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</si>
  <si>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</si>
  <si>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</si>
  <si>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</si>
  <si>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</si>
  <si>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</si>
  <si>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</si>
  <si>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</si>
  <si>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</si>
  <si>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</si>
  <si>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</si>
  <si>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</si>
  <si>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</si>
  <si>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</si>
  <si>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</si>
  <si>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</si>
  <si>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</si>
  <si>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</si>
  <si>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</si>
  <si>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</si>
  <si>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</si>
  <si>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</si>
  <si>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</si>
  <si>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</si>
  <si>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</si>
  <si>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</si>
  <si>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</si>
  <si>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</si>
  <si>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</si>
  <si>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</si>
  <si>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</si>
  <si>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</si>
  <si>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</si>
  <si>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</si>
  <si>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</si>
  <si>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</si>
  <si>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</si>
  <si>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</si>
  <si>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</si>
  <si>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</si>
  <si>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</si>
  <si>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</si>
  <si>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</si>
  <si>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</si>
  <si>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</si>
  <si>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</si>
  <si>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</si>
  <si>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</si>
  <si>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</si>
  <si>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</si>
  <si>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</si>
  <si>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</si>
  <si>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</si>
  <si>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</si>
  <si>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</si>
  <si>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</si>
  <si>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</si>
  <si>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</si>
  <si>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</si>
  <si>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</si>
  <si>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</si>
  <si>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</si>
  <si>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</si>
  <si>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</si>
  <si>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</si>
  <si>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</si>
  <si>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</si>
  <si>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</si>
  <si>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</si>
  <si>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</si>
  <si>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</si>
  <si>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</si>
  <si>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</si>
  <si>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</si>
  <si>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</si>
  <si>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</si>
  <si>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</si>
  <si>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</si>
  <si>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</si>
  <si>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</si>
  <si>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</si>
  <si>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</si>
  <si>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</si>
  <si>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</si>
  <si>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</si>
  <si>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</si>
  <si>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</si>
  <si>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</si>
  <si>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</si>
  <si>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</si>
  <si>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</si>
  <si>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</si>
  <si>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</si>
  <si>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</si>
  <si>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</si>
  <si>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</si>
  <si>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</si>
  <si>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</si>
  <si>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</si>
  <si>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</si>
  <si>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</si>
  <si>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</si>
  <si>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</si>
  <si>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</si>
  <si>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</si>
  <si>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</si>
  <si>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</si>
  <si>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</si>
  <si>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</si>
  <si>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</si>
  <si>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</si>
  <si>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</si>
  <si>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</si>
  <si>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</si>
  <si>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</si>
  <si>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</si>
  <si>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</si>
  <si>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</si>
  <si>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</si>
  <si>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</si>
  <si>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</si>
  <si>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</si>
  <si>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</si>
  <si>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</si>
  <si>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</si>
  <si>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</si>
  <si>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</si>
  <si>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</si>
  <si>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</si>
  <si>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</si>
  <si>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</si>
  <si>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</si>
  <si>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</si>
  <si>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</si>
  <si>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</si>
  <si>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</si>
  <si>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</si>
  <si>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</si>
  <si>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</si>
  <si>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</si>
  <si>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</si>
  <si>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</si>
  <si>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</si>
  <si>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</si>
  <si>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</si>
  <si>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</si>
  <si>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</si>
  <si>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</si>
  <si>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</si>
  <si>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</si>
  <si>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</si>
  <si>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</si>
  <si>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</si>
  <si>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</si>
  <si>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</si>
  <si>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</si>
  <si>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</si>
  <si>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</si>
  <si>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</si>
  <si>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</si>
  <si>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</si>
  <si>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</si>
  <si>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</si>
  <si>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</si>
  <si>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</si>
  <si>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</si>
  <si>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</si>
  <si>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</si>
  <si>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</si>
  <si>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</si>
  <si>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</si>
  <si>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</si>
  <si>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</si>
  <si>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</si>
  <si>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</si>
  <si>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</si>
  <si>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</si>
  <si>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</si>
  <si>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</si>
  <si>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</si>
  <si>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</si>
  <si>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</si>
  <si>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</si>
  <si>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</si>
  <si>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</si>
  <si>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</si>
  <si>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</si>
  <si>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</si>
  <si>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</si>
  <si>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</si>
  <si>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</si>
  <si>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</si>
  <si>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</si>
  <si>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</si>
  <si>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</si>
  <si>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</si>
  <si>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</si>
  <si>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</si>
  <si>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</si>
  <si>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</si>
  <si>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</si>
  <si>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</si>
  <si>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</si>
  <si>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</si>
  <si>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</si>
  <si>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</si>
  <si>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</si>
  <si>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</si>
  <si>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</si>
  <si>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</si>
  <si>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</si>
  <si>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</si>
  <si>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</si>
  <si>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</si>
  <si>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</si>
  <si>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</si>
  <si>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</si>
  <si>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</si>
  <si>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</si>
  <si>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</si>
  <si>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</si>
  <si>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</si>
  <si>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</si>
  <si>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</si>
  <si>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</si>
  <si>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</si>
  <si>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</si>
  <si>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</si>
  <si>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</si>
  <si>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</si>
  <si>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</si>
  <si>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</si>
  <si>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</si>
  <si>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</si>
  <si>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</si>
  <si>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</si>
  <si>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</si>
  <si>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</si>
  <si>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</si>
  <si>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</si>
  <si>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</si>
  <si>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</si>
  <si>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</si>
  <si>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</si>
  <si>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</si>
  <si>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</si>
  <si>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</si>
  <si>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</si>
  <si>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</si>
  <si>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</si>
  <si>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</si>
  <si>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</si>
  <si>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</si>
  <si>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</si>
  <si>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</si>
  <si>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</si>
  <si>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</si>
  <si>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</si>
  <si>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</si>
  <si>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</si>
  <si>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</si>
  <si>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</si>
  <si>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</si>
  <si>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</si>
  <si>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</si>
  <si>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</si>
  <si>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</si>
  <si>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</si>
  <si>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</si>
  <si>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</si>
  <si>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</si>
  <si>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</si>
  <si>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</si>
  <si>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</si>
  <si>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</si>
  <si>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</si>
  <si>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</si>
  <si>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</si>
  <si>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</si>
  <si>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</si>
  <si>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</si>
  <si>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</si>
  <si>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</si>
  <si>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</si>
  <si>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</si>
  <si>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</si>
  <si>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</si>
  <si>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</si>
  <si>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</si>
  <si>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</si>
  <si>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</si>
  <si>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</si>
  <si>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</si>
  <si>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</si>
  <si>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</si>
  <si>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</si>
  <si>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</si>
  <si>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</si>
  <si>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</si>
  <si>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</si>
  <si>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</si>
  <si>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</si>
  <si>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</si>
  <si>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</si>
  <si>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</si>
  <si>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</si>
  <si>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</si>
  <si>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</si>
  <si>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</si>
  <si>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</si>
  <si>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</si>
  <si>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</si>
  <si>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</si>
  <si>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</si>
  <si>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</si>
  <si>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</si>
  <si>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</si>
  <si>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</si>
  <si>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</si>
  <si>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</si>
  <si>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</si>
  <si>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</si>
  <si>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</si>
  <si>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</si>
  <si>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</si>
  <si>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</si>
  <si>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</si>
  <si>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</si>
  <si>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</si>
  <si>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</si>
  <si>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</si>
  <si>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</si>
  <si>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</si>
  <si>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</si>
  <si>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</si>
  <si>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</si>
  <si>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</si>
  <si>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</si>
  <si>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</si>
  <si>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</si>
  <si>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</si>
  <si>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</si>
  <si>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</si>
  <si>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</si>
  <si>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</si>
  <si>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</si>
  <si>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</si>
  <si>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</si>
  <si>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</si>
  <si>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</si>
  <si>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</si>
  <si>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</si>
  <si>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</si>
  <si>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</si>
  <si>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</si>
  <si>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</si>
  <si>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</si>
  <si>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</si>
  <si>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</si>
  <si>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</si>
  <si>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</si>
  <si>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</si>
  <si>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</si>
  <si>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</si>
  <si>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</si>
  <si>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</si>
  <si>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</si>
  <si>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</si>
  <si>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</si>
  <si>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</si>
  <si>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</si>
  <si>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</si>
  <si>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</si>
  <si>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</si>
  <si>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</si>
  <si>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</si>
  <si>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</si>
  <si>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</si>
  <si>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</si>
  <si>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</si>
  <si>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</si>
  <si>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</si>
  <si>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</si>
  <si>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</si>
  <si>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</si>
  <si>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</si>
  <si>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</si>
  <si>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</si>
  <si>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</si>
  <si>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</si>
  <si>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</si>
  <si>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</si>
  <si>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</si>
  <si>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</si>
  <si>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</si>
  <si>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</si>
  <si>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</si>
  <si>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</si>
  <si>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</si>
  <si>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</si>
  <si>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</si>
  <si>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</si>
  <si>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</si>
  <si>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</si>
  <si>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</si>
  <si>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</si>
  <si>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</si>
  <si>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</si>
  <si>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</si>
  <si>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</si>
  <si>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</si>
  <si>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</si>
  <si>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</si>
  <si>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</si>
  <si>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</si>
  <si>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</si>
  <si>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</si>
  <si>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</si>
  <si>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</si>
  <si>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</si>
  <si>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</si>
  <si>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</si>
  <si>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</si>
  <si>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</si>
  <si>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</si>
  <si>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</si>
  <si>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</si>
  <si>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</si>
  <si>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</si>
  <si>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</si>
  <si>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</si>
  <si>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</si>
  <si>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</si>
  <si>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</si>
  <si>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</si>
  <si>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</si>
  <si>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</si>
  <si>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</si>
  <si>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</si>
  <si>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</si>
  <si>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</si>
  <si>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</si>
  <si>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</si>
  <si>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</si>
  <si>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</si>
  <si>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</si>
  <si>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</si>
  <si>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</si>
  <si>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</si>
  <si>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</si>
  <si>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</si>
  <si>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</si>
  <si>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</si>
  <si>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</si>
  <si>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</si>
  <si>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</si>
  <si>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</si>
  <si>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</si>
  <si>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</si>
  <si>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</si>
  <si>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</si>
  <si>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</si>
  <si>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</si>
  <si>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</si>
  <si>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</si>
  <si>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</si>
  <si>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</si>
  <si>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</si>
  <si>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</si>
  <si>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</si>
  <si>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</si>
  <si>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</si>
  <si>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</si>
  <si>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</si>
  <si>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</si>
  <si>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</si>
  <si>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</si>
  <si>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</si>
  <si>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</si>
  <si>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</si>
  <si>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</si>
  <si>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</si>
  <si>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</si>
  <si>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</si>
  <si>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</si>
  <si>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</si>
  <si>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</si>
  <si>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</si>
  <si>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</si>
  <si>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</si>
  <si>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</si>
  <si>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</si>
  <si>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</si>
  <si>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</si>
  <si>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</si>
  <si>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</si>
  <si>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</si>
  <si>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</si>
  <si>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</si>
  <si>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</si>
  <si>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</si>
  <si>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</si>
  <si>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</si>
  <si>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</si>
  <si>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</si>
  <si>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</si>
  <si>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</si>
  <si>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</si>
  <si>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</si>
  <si>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</si>
  <si>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</si>
  <si>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</si>
  <si>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</si>
  <si>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</si>
  <si>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</si>
  <si>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</si>
  <si>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</si>
  <si>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</si>
  <si>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</si>
  <si>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</si>
  <si>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</si>
  <si>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</si>
  <si>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</si>
  <si>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</si>
  <si>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</si>
  <si>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</si>
  <si>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</si>
  <si>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</si>
  <si>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</si>
  <si>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</si>
  <si>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</si>
  <si>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</si>
  <si>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</si>
  <si>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</si>
  <si>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</si>
  <si>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</si>
  <si>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</si>
  <si>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</si>
  <si>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</si>
  <si>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</si>
  <si>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</si>
  <si>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</si>
  <si>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</si>
  <si>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</si>
  <si>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</si>
  <si>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</si>
  <si>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</si>
  <si>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</si>
  <si>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</si>
  <si>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</si>
  <si>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</si>
  <si>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</si>
  <si>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</si>
  <si>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</si>
  <si>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</si>
  <si>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</si>
  <si>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</si>
  <si>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</si>
  <si>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</si>
  <si>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</si>
  <si>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</si>
  <si>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</si>
  <si>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</si>
  <si>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</si>
  <si>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</si>
  <si>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</si>
  <si>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</si>
  <si>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</si>
  <si>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</si>
  <si>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</si>
  <si>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</si>
  <si>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</si>
  <si>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</si>
  <si>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</si>
  <si>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</si>
  <si>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</si>
  <si>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</si>
  <si>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</si>
  <si>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</si>
  <si>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</si>
  <si>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</si>
  <si>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</si>
  <si>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</si>
  <si>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</si>
  <si>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</si>
  <si>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</si>
  <si>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</si>
  <si>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</si>
  <si>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</si>
  <si>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</si>
  <si>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</si>
  <si>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</si>
  <si>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</si>
  <si>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</si>
  <si>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</si>
  <si>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</si>
  <si>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</si>
  <si>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</si>
  <si>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</si>
  <si>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</si>
  <si>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</si>
  <si>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</si>
  <si>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</si>
  <si>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</si>
  <si>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</si>
  <si>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</si>
  <si>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</si>
  <si>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</si>
  <si>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</si>
  <si>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</si>
  <si>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</si>
  <si>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</si>
  <si>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</si>
  <si>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</si>
  <si>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</si>
  <si>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</si>
  <si>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</si>
  <si>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</si>
  <si>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</si>
  <si>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</si>
  <si>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</si>
  <si>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</si>
  <si>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</si>
  <si>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</si>
  <si>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</si>
  <si>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</si>
  <si>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</si>
  <si>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</si>
  <si>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</si>
  <si>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</si>
  <si>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</si>
  <si>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</si>
  <si>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</si>
  <si>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</si>
  <si>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</si>
  <si>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</si>
  <si>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</si>
  <si>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</si>
  <si>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</si>
  <si>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</si>
  <si>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</si>
  <si>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</si>
  <si>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</si>
  <si>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</si>
  <si>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</si>
  <si>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</si>
  <si>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</si>
  <si>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</si>
  <si>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</si>
  <si>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</si>
  <si>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</si>
  <si>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</si>
  <si>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</si>
  <si>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</si>
  <si>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</si>
  <si>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</si>
  <si>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</si>
  <si>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</si>
  <si>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</si>
  <si>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</si>
  <si>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</si>
  <si>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</si>
  <si>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</si>
  <si>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</si>
  <si>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</si>
  <si>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</si>
  <si>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</si>
  <si>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</si>
  <si>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</si>
  <si>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</si>
  <si>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</si>
  <si>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</si>
  <si>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</si>
  <si>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</si>
  <si>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</si>
  <si>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</si>
  <si>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</si>
  <si>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</si>
  <si>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</si>
  <si>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</si>
  <si>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</si>
  <si>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</si>
  <si>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</si>
  <si>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</si>
  <si>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</si>
  <si>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</si>
  <si>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</si>
  <si>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</si>
  <si>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</si>
  <si>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</si>
  <si>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</si>
  <si>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</si>
  <si>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</si>
  <si>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</si>
  <si>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</si>
  <si>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</si>
  <si>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</si>
  <si>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</si>
  <si>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</si>
  <si>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</si>
  <si>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</si>
  <si>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</si>
  <si>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</si>
  <si>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</si>
  <si>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</si>
  <si>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</si>
  <si>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</si>
  <si>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</si>
  <si>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</si>
  <si>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</si>
  <si>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</si>
  <si>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</si>
  <si>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</si>
  <si>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</si>
  <si>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</si>
  <si>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</si>
  <si>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</si>
  <si>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</si>
  <si>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</si>
  <si>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</si>
  <si>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</si>
  <si>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</si>
  <si>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</si>
  <si>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</si>
  <si>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</si>
  <si>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</si>
  <si>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</si>
  <si>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</si>
  <si>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</si>
  <si>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</si>
  <si>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</si>
  <si>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</si>
  <si>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</si>
  <si>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</si>
  <si>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</si>
  <si>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</si>
  <si>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</si>
  <si>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</si>
  <si>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</si>
  <si>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</si>
  <si>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</si>
  <si>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</si>
  <si>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</si>
  <si>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</si>
  <si>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</si>
  <si>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</si>
  <si>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</si>
  <si>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</si>
  <si>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</si>
  <si>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</si>
  <si>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</si>
  <si>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</si>
  <si>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</si>
  <si>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</si>
  <si>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</si>
  <si>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</si>
  <si>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</si>
  <si>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</si>
  <si>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</si>
  <si>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</si>
  <si>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</si>
  <si>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</si>
  <si>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</si>
  <si>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</si>
  <si>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</si>
  <si>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</si>
  <si>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</si>
  <si>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</si>
  <si>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</si>
  <si>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</si>
  <si>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</si>
  <si>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</si>
  <si>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</si>
  <si>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</si>
  <si>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</si>
  <si>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</si>
  <si>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</si>
  <si>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</si>
  <si>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</si>
  <si>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</si>
  <si>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</si>
  <si>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</si>
  <si>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</si>
  <si>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</si>
  <si>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</si>
  <si>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</si>
  <si>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</si>
  <si>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</si>
  <si>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</si>
  <si>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</si>
  <si>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</si>
  <si>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</si>
  <si>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</si>
  <si>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</si>
  <si>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</si>
  <si>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</si>
  <si>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</si>
  <si>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</si>
  <si>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</si>
  <si>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</si>
  <si>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</si>
  <si>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</si>
  <si>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</si>
  <si>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</si>
  <si>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</si>
  <si>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</si>
  <si>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</si>
  <si>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</si>
  <si>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</si>
  <si>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</si>
  <si>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</si>
  <si>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</si>
  <si>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</si>
  <si>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</si>
  <si>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</si>
  <si>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</si>
  <si>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</si>
  <si>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</si>
  <si>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</si>
  <si>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</si>
  <si>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</si>
  <si>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</si>
  <si>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</si>
  <si>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</si>
  <si>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</si>
  <si>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</si>
  <si>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</si>
  <si>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</si>
  <si>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</si>
  <si>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</si>
  <si>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</si>
  <si>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</si>
  <si>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</si>
  <si>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</si>
  <si>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</si>
  <si>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</si>
  <si>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</si>
  <si>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</si>
  <si>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</si>
  <si>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</si>
  <si>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</si>
  <si>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</si>
  <si>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</si>
  <si>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</si>
  <si>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</si>
  <si>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</si>
  <si>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</si>
  <si>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</si>
  <si>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</si>
  <si>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</si>
  <si>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</si>
  <si>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</si>
  <si>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</si>
  <si>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</si>
  <si>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</si>
  <si>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</si>
  <si>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</si>
  <si>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</si>
  <si>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</si>
  <si>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</si>
  <si>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</si>
  <si>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</si>
  <si>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</si>
  <si>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</si>
  <si>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</si>
  <si>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</si>
  <si>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</si>
  <si>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</si>
  <si>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</si>
  <si>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</si>
  <si>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</si>
  <si>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</si>
  <si>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</si>
  <si>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</si>
  <si>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</si>
  <si>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</si>
  <si>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</si>
  <si>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</si>
  <si>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</si>
  <si>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</si>
  <si>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</si>
  <si>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</si>
  <si>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</si>
  <si>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</si>
  <si>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</si>
  <si>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</si>
  <si>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</si>
  <si>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</si>
  <si>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</si>
  <si>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</si>
  <si>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</si>
  <si>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</si>
  <si>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</si>
  <si>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</si>
  <si>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</si>
  <si>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</si>
  <si>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</si>
  <si>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</si>
  <si>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</si>
  <si>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</si>
  <si>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</si>
  <si>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</si>
  <si>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</si>
  <si>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</si>
  <si>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</si>
  <si>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</si>
  <si>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</si>
  <si>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</si>
  <si>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</si>
  <si>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</si>
  <si>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</si>
  <si>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</si>
  <si>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</si>
  <si>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</si>
  <si>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</si>
  <si>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</si>
  <si>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</si>
  <si>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</si>
  <si>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</si>
  <si>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</si>
  <si>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</si>
  <si>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</si>
  <si>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</si>
  <si>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</si>
  <si>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</si>
  <si>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</si>
  <si>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</si>
  <si>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</si>
  <si>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</si>
  <si>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</si>
  <si>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</si>
  <si>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</si>
  <si>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</si>
  <si>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</si>
  <si>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</si>
  <si>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</si>
  <si>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</si>
  <si>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</si>
  <si>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</si>
  <si>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</si>
  <si>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</si>
  <si>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</si>
  <si>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</si>
  <si>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</si>
  <si>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</si>
  <si>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</si>
  <si>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</si>
  <si>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</si>
  <si>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</si>
  <si>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</si>
  <si>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</si>
  <si>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</si>
  <si>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</si>
  <si>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</si>
  <si>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</si>
  <si>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</si>
  <si>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</si>
  <si>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</si>
  <si>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</si>
  <si>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</si>
  <si>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</si>
  <si>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</si>
  <si>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</si>
  <si>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</si>
  <si>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</si>
  <si>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</si>
  <si>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</si>
  <si>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</si>
  <si>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</si>
  <si>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</si>
  <si>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</si>
  <si>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</si>
  <si>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</si>
  <si>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</si>
  <si>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</si>
  <si>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</si>
  <si>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</si>
  <si>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</si>
  <si>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</si>
  <si>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</si>
  <si>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</si>
  <si>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</si>
  <si>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</si>
  <si>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</si>
  <si>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</si>
  <si>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</si>
  <si>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</si>
  <si>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</si>
  <si>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</si>
  <si>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</si>
  <si>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</si>
  <si>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</si>
  <si>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</si>
  <si>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</si>
  <si>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</si>
  <si>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</si>
  <si>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</si>
  <si>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</si>
  <si>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</si>
  <si>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</si>
  <si>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</si>
  <si>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</si>
  <si>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</si>
  <si>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</si>
  <si>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</si>
  <si>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</si>
  <si>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</si>
  <si>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</si>
  <si>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</si>
  <si>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</si>
  <si>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</si>
  <si>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</si>
  <si>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</si>
  <si>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</si>
  <si>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</si>
  <si>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</si>
  <si>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</si>
  <si>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</si>
  <si>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</si>
  <si>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</si>
  <si>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</si>
  <si>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</si>
  <si>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</si>
  <si>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</si>
  <si>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</si>
  <si>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</si>
  <si>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</si>
  <si>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</si>
  <si>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</si>
  <si>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</si>
  <si>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</si>
  <si>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</si>
  <si>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</si>
  <si>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</si>
  <si>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</si>
  <si>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</si>
  <si>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</si>
  <si>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</si>
  <si>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</si>
  <si>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</si>
  <si>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</si>
  <si>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</si>
  <si>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</si>
  <si>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</si>
  <si>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</si>
  <si>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</si>
  <si>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</si>
  <si>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</si>
  <si>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</si>
  <si>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</si>
  <si>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</si>
  <si>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</si>
  <si>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</si>
  <si>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</si>
  <si>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</si>
  <si>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</si>
  <si>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</si>
  <si>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</si>
  <si>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</si>
  <si>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</si>
  <si>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</si>
  <si>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</si>
  <si>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</si>
  <si>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</si>
  <si>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</si>
  <si>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</si>
  <si>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</si>
  <si>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</si>
  <si>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</si>
  <si>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</si>
  <si>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</si>
  <si>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</si>
  <si>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</si>
  <si>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</si>
  <si>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</si>
  <si>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</si>
  <si>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</si>
  <si>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</si>
  <si>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</si>
  <si>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</si>
  <si>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</si>
  <si>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</si>
  <si>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</si>
  <si>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</si>
  <si>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</si>
  <si>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</si>
  <si>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</si>
  <si>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</si>
  <si>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</si>
  <si>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</si>
  <si>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</si>
  <si>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</si>
  <si>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</si>
  <si>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</si>
  <si>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</si>
  <si>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</si>
  <si>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</si>
  <si>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</si>
  <si>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</si>
  <si>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</si>
  <si>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</si>
  <si>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</si>
  <si>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</si>
  <si>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</si>
  <si>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</si>
  <si>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</si>
  <si>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</si>
  <si>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</si>
  <si>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</si>
  <si>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</si>
  <si>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</si>
  <si>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</si>
  <si>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</si>
  <si>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</si>
  <si>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</si>
  <si>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</si>
  <si>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</si>
  <si>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</si>
  <si>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</si>
  <si>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</si>
  <si>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</si>
  <si>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</si>
  <si>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</si>
  <si>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</si>
  <si>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</si>
  <si>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</si>
  <si>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</si>
  <si>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</si>
  <si>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</si>
  <si>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</si>
  <si>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</si>
  <si>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</si>
  <si>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</si>
  <si>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</si>
  <si>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</si>
  <si>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</si>
  <si>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</si>
  <si>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</si>
  <si>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</si>
  <si>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</si>
  <si>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</si>
  <si>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</si>
  <si>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</si>
  <si>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</si>
  <si>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</si>
  <si>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</si>
  <si>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</si>
  <si>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</si>
  <si>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</si>
  <si>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</si>
  <si>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</si>
  <si>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</si>
  <si>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</si>
  <si>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</si>
  <si>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</si>
  <si>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</si>
  <si>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</si>
  <si>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</si>
  <si>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</si>
  <si>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</si>
  <si>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</si>
  <si>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</si>
  <si>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</si>
  <si>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</si>
  <si>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</si>
  <si>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</si>
  <si>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</si>
  <si>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</si>
  <si>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</si>
  <si>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</si>
  <si>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</si>
  <si>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</si>
  <si>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</si>
  <si>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</si>
  <si>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</si>
  <si>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</si>
  <si>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</si>
  <si>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</si>
  <si>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</si>
  <si>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</si>
  <si>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</si>
  <si>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</si>
  <si>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</si>
  <si>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</si>
  <si>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</si>
  <si>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</si>
  <si>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</si>
  <si>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</si>
  <si>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</si>
  <si>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</si>
  <si>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</si>
  <si>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</si>
  <si>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</si>
  <si>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</si>
  <si>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</si>
  <si>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</si>
  <si>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</si>
  <si>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</si>
  <si>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</si>
  <si>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</si>
  <si>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</si>
  <si>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</si>
  <si>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</si>
  <si>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</si>
  <si>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</si>
  <si>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</si>
  <si>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</si>
  <si>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</si>
  <si>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</si>
  <si>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</si>
  <si>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</si>
  <si>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</si>
  <si>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</si>
  <si>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</si>
  <si>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</si>
  <si>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</si>
  <si>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</si>
  <si>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</si>
  <si>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</si>
  <si>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</si>
  <si>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</si>
  <si>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</si>
  <si>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</si>
  <si>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</si>
  <si>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</si>
  <si>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</si>
  <si>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</si>
  <si>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</si>
  <si>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</si>
  <si>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</si>
  <si>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</si>
  <si>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</si>
  <si>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</si>
  <si>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</si>
  <si>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</si>
  <si>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</si>
  <si>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</si>
  <si>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</si>
  <si>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</si>
  <si>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</si>
  <si>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</si>
  <si>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</si>
  <si>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</si>
  <si>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</si>
  <si>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</si>
  <si>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</si>
  <si>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</si>
  <si>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</si>
  <si>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</si>
  <si>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</si>
  <si>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</si>
  <si>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</si>
  <si>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</si>
  <si>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</si>
  <si>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</si>
  <si>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</si>
  <si>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</si>
  <si>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</si>
  <si>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</si>
  <si>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</si>
  <si>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</si>
  <si>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</si>
  <si>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</si>
  <si>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</si>
  <si>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</si>
  <si>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</si>
  <si>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</si>
  <si>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</si>
  <si>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</si>
  <si>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</si>
  <si>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</si>
  <si>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</si>
  <si>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</si>
  <si>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</si>
  <si>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</si>
  <si>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</si>
  <si>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</si>
  <si>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</si>
  <si>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</si>
  <si>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</si>
  <si>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</si>
  <si>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</si>
  <si>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</si>
  <si>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</si>
  <si>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</si>
  <si>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</si>
  <si>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</si>
  <si>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</si>
  <si>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</si>
  <si>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</si>
  <si>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</si>
  <si>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</si>
  <si>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</si>
  <si>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</si>
  <si>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</si>
  <si>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</si>
  <si>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</si>
  <si>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</si>
  <si>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</si>
  <si>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</si>
  <si>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</si>
  <si>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</si>
  <si>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</si>
  <si>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</si>
  <si>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</si>
  <si>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</si>
  <si>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</si>
  <si>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</si>
  <si>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</si>
  <si>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</si>
  <si>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</si>
  <si>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</si>
  <si>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</si>
  <si>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</si>
  <si>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</si>
  <si>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</si>
  <si>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</si>
  <si>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</si>
  <si>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</si>
  <si>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</si>
  <si>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</si>
  <si>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</si>
  <si>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</si>
  <si>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</si>
  <si>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</si>
  <si>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</si>
  <si>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</si>
  <si>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</si>
  <si>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</si>
  <si>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</si>
  <si>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</si>
  <si>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</si>
  <si>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</si>
  <si>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</si>
  <si>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</si>
  <si>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</si>
  <si>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</si>
  <si>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</si>
  <si>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</si>
  <si>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</si>
  <si>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</si>
  <si>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</si>
  <si>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</si>
  <si>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</si>
  <si>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</si>
  <si>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</si>
  <si>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</si>
  <si>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</si>
  <si>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</si>
  <si>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</si>
  <si>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</si>
  <si>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</si>
  <si>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</si>
  <si>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</si>
  <si>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</si>
  <si>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</si>
  <si>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</si>
  <si>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</si>
  <si>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</si>
  <si>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</si>
  <si>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</si>
  <si>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</si>
  <si>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</si>
  <si>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</si>
  <si>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</si>
  <si>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</si>
  <si>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</si>
  <si>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</si>
  <si>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</si>
  <si>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</si>
  <si>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</si>
  <si>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</si>
  <si>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</si>
  <si>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</si>
  <si>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</si>
  <si>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</si>
  <si>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</si>
  <si>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</si>
  <si>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</si>
  <si>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</si>
  <si>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</si>
  <si>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</si>
  <si>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</si>
  <si>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</si>
  <si>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</si>
  <si>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</si>
  <si>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</si>
  <si>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</si>
  <si>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</si>
  <si>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</si>
  <si>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</si>
  <si>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</si>
  <si>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</si>
  <si>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</si>
  <si>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</si>
  <si>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</si>
  <si>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</si>
  <si>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</si>
  <si>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</si>
  <si>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</si>
  <si>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</si>
  <si>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</si>
  <si>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</si>
  <si>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</si>
  <si>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</si>
  <si>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</si>
  <si>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</si>
  <si>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</si>
  <si>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</si>
  <si>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</si>
  <si>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</si>
  <si>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</si>
  <si>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</si>
  <si>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</si>
  <si>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</si>
  <si>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</si>
  <si>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</si>
  <si>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</si>
  <si>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</si>
  <si>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</si>
  <si>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</si>
  <si>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</si>
  <si>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</si>
  <si>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</si>
  <si>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</si>
  <si>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</si>
  <si>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</si>
  <si>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</si>
  <si>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</si>
  <si>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</si>
  <si>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</si>
  <si>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</si>
  <si>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</si>
  <si>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</si>
  <si>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</si>
  <si>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</si>
  <si>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</si>
  <si>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</si>
  <si>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</si>
  <si>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</si>
  <si>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</si>
  <si>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</si>
  <si>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</si>
  <si>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</si>
  <si>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</si>
  <si>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</si>
  <si>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</si>
  <si>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</si>
  <si>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</si>
  <si>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</si>
  <si>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</si>
  <si>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</si>
  <si>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</si>
  <si>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</si>
  <si>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</si>
  <si>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</si>
  <si>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</si>
  <si>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</si>
  <si>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</si>
  <si>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</si>
  <si>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</si>
  <si>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</si>
  <si>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</si>
  <si>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</si>
  <si>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</si>
  <si>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</si>
  <si>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</si>
  <si>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</si>
  <si>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</si>
  <si>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</si>
  <si>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</si>
  <si>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</si>
  <si>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</si>
  <si>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</si>
  <si>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</si>
  <si>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</si>
  <si>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</si>
  <si>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</si>
  <si>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</si>
  <si>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</si>
  <si>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</si>
  <si>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</si>
  <si>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</si>
  <si>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</si>
  <si>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</si>
  <si>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</si>
  <si>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</si>
  <si>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</si>
  <si>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</si>
  <si>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</si>
  <si>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</si>
  <si>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</si>
  <si>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</si>
  <si>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</si>
  <si>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</si>
  <si>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</si>
  <si>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</si>
  <si>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</si>
  <si>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</si>
  <si>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</si>
  <si>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</si>
  <si>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</si>
  <si>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</si>
  <si>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</si>
  <si>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</si>
  <si>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</si>
  <si>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</si>
  <si>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</si>
  <si>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</si>
  <si>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</si>
  <si>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</si>
  <si>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</si>
  <si>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</si>
  <si>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</si>
  <si>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</si>
  <si>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</si>
  <si>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</si>
  <si>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</si>
  <si>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</si>
  <si>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</si>
  <si>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</si>
  <si>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</si>
  <si>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</si>
  <si>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</si>
  <si>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</si>
  <si>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</si>
  <si>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</si>
  <si>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</si>
  <si>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</si>
  <si>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</si>
  <si>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</si>
  <si>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</si>
  <si>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</si>
  <si>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</si>
  <si>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</si>
  <si>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</si>
  <si>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</si>
  <si>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</si>
  <si>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</si>
  <si>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</si>
  <si>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</si>
  <si>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</si>
  <si>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</si>
  <si>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</si>
  <si>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</si>
  <si>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</si>
  <si>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</si>
  <si>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</si>
  <si>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</si>
  <si>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</si>
  <si>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</si>
  <si>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</si>
  <si>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</si>
  <si>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</si>
  <si>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</si>
  <si>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</si>
  <si>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</si>
  <si>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</si>
  <si>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</si>
  <si>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</si>
  <si>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</si>
  <si>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</si>
  <si>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</si>
  <si>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</si>
  <si>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</si>
  <si>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</si>
  <si>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</si>
  <si>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</si>
  <si>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</si>
  <si>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</si>
  <si>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</si>
  <si>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</si>
  <si>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</si>
  <si>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</si>
  <si>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</si>
  <si>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</si>
  <si>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</si>
  <si>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</si>
  <si>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</si>
  <si>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</si>
  <si>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</si>
  <si>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</si>
  <si>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</si>
  <si>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</si>
  <si>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</si>
  <si>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</si>
  <si>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</si>
  <si>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</si>
  <si>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</si>
  <si>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</si>
  <si>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</si>
  <si>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</si>
  <si>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</si>
  <si>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</si>
  <si>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</si>
  <si>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</si>
  <si>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</si>
  <si>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</si>
  <si>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</si>
  <si>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</si>
  <si>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</si>
  <si>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</si>
  <si>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</si>
  <si>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</si>
  <si>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</si>
  <si>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</si>
  <si>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</si>
  <si>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</si>
  <si>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</si>
  <si>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</si>
  <si>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</si>
  <si>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</si>
  <si>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</si>
  <si>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</si>
  <si>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</si>
  <si>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</si>
  <si>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</si>
  <si>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</si>
  <si>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</si>
  <si>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</si>
  <si>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</si>
  <si>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</si>
  <si>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</si>
  <si>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</si>
  <si>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</si>
  <si>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</si>
  <si>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</si>
  <si>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</si>
  <si>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</si>
  <si>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</si>
  <si>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</si>
  <si>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</si>
  <si>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</si>
  <si>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</si>
  <si>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</si>
  <si>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</si>
  <si>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</si>
  <si>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</si>
  <si>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</si>
  <si>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</si>
  <si>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</si>
  <si>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</si>
  <si>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</si>
  <si>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</si>
  <si>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</si>
  <si>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</si>
  <si>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</si>
  <si>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</si>
  <si>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</si>
  <si>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</si>
  <si>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</si>
  <si>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</si>
  <si>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</si>
  <si>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</si>
  <si>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</si>
  <si>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</si>
  <si>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</si>
  <si>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</si>
  <si>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</si>
  <si>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</si>
  <si>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</si>
  <si>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</si>
  <si>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</si>
  <si>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</si>
  <si>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</si>
  <si>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</si>
  <si>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</si>
  <si>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</si>
  <si>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</si>
  <si>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</si>
  <si>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</si>
  <si>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</si>
  <si>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</si>
  <si>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</si>
  <si>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</si>
  <si>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</si>
  <si>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</si>
  <si>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</si>
  <si>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</si>
  <si>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</si>
  <si>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</si>
  <si>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</si>
  <si>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</si>
  <si>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</si>
  <si>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</si>
  <si>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</si>
  <si>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</si>
  <si>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</si>
  <si>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</si>
  <si>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</si>
  <si>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</si>
  <si>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</si>
  <si>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</si>
  <si>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</si>
  <si>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</si>
  <si>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</si>
  <si>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</si>
  <si>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</si>
  <si>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</si>
  <si>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</si>
  <si>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</si>
  <si>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</si>
  <si>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</si>
  <si>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</si>
  <si>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</si>
  <si>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</si>
  <si>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</si>
  <si>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</si>
  <si>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</si>
  <si>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</si>
  <si>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</si>
  <si>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</si>
  <si>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</si>
  <si>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</si>
  <si>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</si>
  <si>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</si>
  <si>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</si>
  <si>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</si>
  <si>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</si>
  <si>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</si>
  <si>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</si>
  <si>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</si>
  <si>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</si>
  <si>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</si>
  <si>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</si>
  <si>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</si>
  <si>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</si>
  <si>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</si>
  <si>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</si>
  <si>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</si>
  <si>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</si>
  <si>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</si>
  <si>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</si>
  <si>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</si>
  <si>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</si>
  <si>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</si>
  <si>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</si>
  <si>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</si>
  <si>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</si>
  <si>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</si>
  <si>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</si>
  <si>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</si>
  <si>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</si>
  <si>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</si>
  <si>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</si>
  <si>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</si>
  <si>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</si>
  <si>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</si>
  <si>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</si>
  <si>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</si>
  <si>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</si>
  <si>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</si>
  <si>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</si>
  <si>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</si>
  <si>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</si>
  <si>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</si>
  <si>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</si>
  <si>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</si>
  <si>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</si>
  <si>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</si>
  <si>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</si>
  <si>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</si>
  <si>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</si>
  <si>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</si>
  <si>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</si>
  <si>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</si>
  <si>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</si>
  <si>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</si>
  <si>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</si>
  <si>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</si>
  <si>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</si>
  <si>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</si>
  <si>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</si>
  <si>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</si>
  <si>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</si>
  <si>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</si>
  <si>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</si>
  <si>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</si>
  <si>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</si>
  <si>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</si>
  <si>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</si>
  <si>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</si>
  <si>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</si>
  <si>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</si>
  <si>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</si>
  <si>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</si>
  <si>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</si>
  <si>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</si>
  <si>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</si>
  <si>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</si>
  <si>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</si>
  <si>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</si>
  <si>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</si>
  <si>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</si>
  <si>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</si>
  <si>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</si>
  <si>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</si>
  <si>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</si>
  <si>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</si>
  <si>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</si>
  <si>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</si>
  <si>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</si>
  <si>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</si>
  <si>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</si>
  <si>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</si>
  <si>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</si>
  <si>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</si>
  <si>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</si>
  <si>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</si>
  <si>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</si>
  <si>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</si>
  <si>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</si>
  <si>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</si>
  <si>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</si>
  <si>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</si>
  <si>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</si>
  <si>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</si>
  <si>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</si>
  <si>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</si>
  <si>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</si>
  <si>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</si>
  <si>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</si>
  <si>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</si>
  <si>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</si>
  <si>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</si>
  <si>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</si>
  <si>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</si>
  <si>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</si>
  <si>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</si>
  <si>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</si>
  <si>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</si>
  <si>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</si>
  <si>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</si>
  <si>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</si>
  <si>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</si>
  <si>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</si>
  <si>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</si>
  <si>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</si>
  <si>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</si>
  <si>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</si>
  <si>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</si>
  <si>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</si>
  <si>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</si>
  <si>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</si>
  <si>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</si>
  <si>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</si>
  <si>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</si>
  <si>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</si>
  <si>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</si>
  <si>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</si>
  <si>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</si>
  <si>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</si>
  <si>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</si>
  <si>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</si>
  <si>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</si>
  <si>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</si>
  <si>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</si>
  <si>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</si>
  <si>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</si>
  <si>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</si>
  <si>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</si>
  <si>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</si>
  <si>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</si>
  <si>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</si>
  <si>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</si>
  <si>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</si>
  <si>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</si>
  <si>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</si>
  <si>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</si>
  <si>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</si>
  <si>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</si>
  <si>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</si>
  <si>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</si>
  <si>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</si>
  <si>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</si>
  <si>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</si>
  <si>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</si>
  <si>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</si>
  <si>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</si>
  <si>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</si>
  <si>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</si>
  <si>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</si>
  <si>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</si>
  <si>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</si>
  <si>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</si>
  <si>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</si>
  <si>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</si>
  <si>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</si>
  <si>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</si>
  <si>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</si>
  <si>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</si>
  <si>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</si>
  <si>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</si>
  <si>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</si>
  <si>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</si>
  <si>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</si>
  <si>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</si>
  <si>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</si>
  <si>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</si>
  <si>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</si>
  <si>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</si>
  <si>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</si>
  <si>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</si>
  <si>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</si>
  <si>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</si>
  <si>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</si>
  <si>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</si>
  <si>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</si>
  <si>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</si>
  <si>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</si>
  <si>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</si>
  <si>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</si>
  <si>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</si>
  <si>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</si>
  <si>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</si>
  <si>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</si>
  <si>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</si>
  <si>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</si>
  <si>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</si>
  <si>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</si>
  <si>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</si>
  <si>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</si>
  <si>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</si>
  <si>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</si>
  <si>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</si>
  <si>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</si>
  <si>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</si>
  <si>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</si>
  <si>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</si>
  <si>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</si>
  <si>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</si>
  <si>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</si>
  <si>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</si>
  <si>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</si>
  <si>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</si>
  <si>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</si>
  <si>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</si>
  <si>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</si>
  <si>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</si>
  <si>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</si>
  <si>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</si>
  <si>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</si>
  <si>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</si>
  <si>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</si>
  <si>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</si>
  <si>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</si>
  <si>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</si>
  <si>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</si>
  <si>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</si>
  <si>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</si>
  <si>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</si>
  <si>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</si>
  <si>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</si>
  <si>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</si>
  <si>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</si>
  <si>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</si>
  <si>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</si>
  <si>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</si>
  <si>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</si>
  <si>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</si>
  <si>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</si>
  <si>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</si>
  <si>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</si>
  <si>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</si>
  <si>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</si>
  <si>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</si>
  <si>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</si>
  <si>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</si>
  <si>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</si>
  <si>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</si>
  <si>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</si>
  <si>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</si>
  <si>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</si>
  <si>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</si>
  <si>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</si>
  <si>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</si>
  <si>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</si>
  <si>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</si>
  <si>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</si>
  <si>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</si>
  <si>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</si>
  <si>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</si>
  <si>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</si>
  <si>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</si>
  <si>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</si>
  <si>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</si>
  <si>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</si>
  <si>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</si>
  <si>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</si>
  <si>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</si>
  <si>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</si>
  <si>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</si>
  <si>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</si>
  <si>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</si>
  <si>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</si>
  <si>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</si>
  <si>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</si>
  <si>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</si>
  <si>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</si>
  <si>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</si>
  <si>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</si>
  <si>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</si>
  <si>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</si>
  <si>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</si>
  <si>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</si>
  <si>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</si>
  <si>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</si>
  <si>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</si>
  <si>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</si>
  <si>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</si>
  <si>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</si>
  <si>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</si>
  <si>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</si>
  <si>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</si>
  <si>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</si>
  <si>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</si>
  <si>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</si>
  <si>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</si>
  <si>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</si>
  <si>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</si>
  <si>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</si>
  <si>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</si>
  <si>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</si>
  <si>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</si>
  <si>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</si>
  <si>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</si>
  <si>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</si>
  <si>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</si>
  <si>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</si>
  <si>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</si>
  <si>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</si>
  <si>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</si>
  <si>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</si>
  <si>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</si>
  <si>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</si>
  <si>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</si>
  <si>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</si>
  <si>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</si>
  <si>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</si>
  <si>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</si>
  <si>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</si>
  <si>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</si>
  <si>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</si>
  <si>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</si>
  <si>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</si>
  <si>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</si>
  <si>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</si>
  <si>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</si>
  <si>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</si>
  <si>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</si>
  <si>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</si>
  <si>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</si>
  <si>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</si>
  <si>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</si>
  <si>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</si>
  <si>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</si>
  <si>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</si>
  <si>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</si>
  <si>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</si>
  <si>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</si>
  <si>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</si>
  <si>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</si>
  <si>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</si>
  <si>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</si>
  <si>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</si>
  <si>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</si>
  <si>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</si>
  <si>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</si>
  <si>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</si>
  <si>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</si>
  <si>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</si>
  <si>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</si>
  <si>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</si>
  <si>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</si>
  <si>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</si>
  <si>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</si>
  <si>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</si>
  <si>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</si>
  <si>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</si>
  <si>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</si>
  <si>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</si>
  <si>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</si>
  <si>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</si>
  <si>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</si>
  <si>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</si>
  <si>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</si>
  <si>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</si>
  <si>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</si>
  <si>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</si>
  <si>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</si>
  <si>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</si>
  <si>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</si>
  <si>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</si>
  <si>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</si>
  <si>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</si>
  <si>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</si>
  <si>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</si>
  <si>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</si>
  <si>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</si>
  <si>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</si>
  <si>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</si>
  <si>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</si>
  <si>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</si>
  <si>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</si>
  <si>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</si>
  <si>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</si>
  <si>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</si>
  <si>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</si>
  <si>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</si>
  <si>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</si>
  <si>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</si>
  <si>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</si>
  <si>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</si>
  <si>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</si>
  <si>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</si>
  <si>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</si>
  <si>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</si>
  <si>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</si>
  <si>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</si>
  <si>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</si>
  <si>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</si>
  <si>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</si>
  <si>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</si>
  <si>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</si>
  <si>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</si>
  <si>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</si>
  <si>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</si>
  <si>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</si>
  <si>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</si>
  <si>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</si>
  <si>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</si>
  <si>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</si>
  <si>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</si>
  <si>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</si>
  <si>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</si>
  <si>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</si>
  <si>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</si>
  <si>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</si>
  <si>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</si>
  <si>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</si>
  <si>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</si>
  <si>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</si>
  <si>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</si>
  <si>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</si>
  <si>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</si>
  <si>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</si>
  <si>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</si>
  <si>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</si>
  <si>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</si>
  <si>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</si>
  <si>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</si>
  <si>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</si>
  <si>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</si>
  <si>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</si>
  <si>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</si>
  <si>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</si>
  <si>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</si>
  <si>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</si>
  <si>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</si>
  <si>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</si>
  <si>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</si>
  <si>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</si>
  <si>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</si>
  <si>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</si>
  <si>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</si>
  <si>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</si>
  <si>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</si>
  <si>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</si>
  <si>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</si>
  <si>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</si>
  <si>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</si>
  <si>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</si>
  <si>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</si>
  <si>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</si>
  <si>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</si>
  <si>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</si>
  <si>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</si>
  <si>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</si>
  <si>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</si>
  <si>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</si>
  <si>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</si>
  <si>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</si>
  <si>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</si>
  <si>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</si>
  <si>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</si>
  <si>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</si>
  <si>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</si>
  <si>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</si>
  <si>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</si>
  <si>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</si>
  <si>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</si>
  <si>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</si>
  <si>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</si>
  <si>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</si>
  <si>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</si>
  <si>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</si>
  <si>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</si>
  <si>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</si>
  <si>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</si>
  <si>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</si>
  <si>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</si>
  <si>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</si>
  <si>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</si>
  <si>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</si>
  <si>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</si>
  <si>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</si>
  <si>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</si>
  <si>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</si>
  <si>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</si>
  <si>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</si>
  <si>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</si>
  <si>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</si>
  <si>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</si>
  <si>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</si>
  <si>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</si>
  <si>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</si>
  <si>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</si>
  <si>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</si>
  <si>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</si>
  <si>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</si>
  <si>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</si>
  <si>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</si>
  <si>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</si>
  <si>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</si>
  <si>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</si>
  <si>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</si>
  <si>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</si>
  <si>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</si>
  <si>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</si>
  <si>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</si>
  <si>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</si>
  <si>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</si>
  <si>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</si>
  <si>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</si>
  <si>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</si>
  <si>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</si>
  <si>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</si>
  <si>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</si>
  <si>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</si>
  <si>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</si>
  <si>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</si>
  <si>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</si>
  <si>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</si>
  <si>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</si>
  <si>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</si>
  <si>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</si>
  <si>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</si>
  <si>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</si>
  <si>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</si>
  <si>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</si>
  <si>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</si>
  <si>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</si>
  <si>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</si>
  <si>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</si>
  <si>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</si>
  <si>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</si>
  <si>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</si>
  <si>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</si>
  <si>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</si>
  <si>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</si>
  <si>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</si>
  <si>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</si>
  <si>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</si>
  <si>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</si>
  <si>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</si>
  <si>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</si>
  <si>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</si>
  <si>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</si>
  <si>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</si>
  <si>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</si>
  <si>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</si>
  <si>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</si>
  <si>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</si>
  <si>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</si>
  <si>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</si>
  <si>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</si>
  <si>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</si>
  <si>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</si>
  <si>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</si>
  <si>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</si>
  <si>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</si>
  <si>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</si>
  <si>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</si>
  <si>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</si>
  <si>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</si>
  <si>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</si>
  <si>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</si>
  <si>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</si>
  <si>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</si>
  <si>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</si>
  <si>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</si>
  <si>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</si>
  <si>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</si>
  <si>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</si>
  <si>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</si>
  <si>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</si>
  <si>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</si>
  <si>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</si>
  <si>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</si>
  <si>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</si>
  <si>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</si>
  <si>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</si>
  <si>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</si>
  <si>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</si>
  <si>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</si>
  <si>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</si>
  <si>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</si>
  <si>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</si>
  <si>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</si>
  <si>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</si>
  <si>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</si>
  <si>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</si>
  <si>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</si>
  <si>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</si>
  <si>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</si>
  <si>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</si>
  <si>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</si>
  <si>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</si>
  <si>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</si>
  <si>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</si>
  <si>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</si>
  <si>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</si>
  <si>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</si>
  <si>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</si>
  <si>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</si>
  <si>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</si>
  <si>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</si>
  <si>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</si>
  <si>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</si>
  <si>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</si>
  <si>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</si>
  <si>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</si>
  <si>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</si>
  <si>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</si>
  <si>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</si>
  <si>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</si>
  <si>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</si>
  <si>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</si>
  <si>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</si>
  <si>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</si>
  <si>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</si>
  <si>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</si>
  <si>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</si>
  <si>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</si>
  <si>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</si>
  <si>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</si>
  <si>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</si>
  <si>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</si>
  <si>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</si>
  <si>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</si>
  <si>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</si>
  <si>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</si>
  <si>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</si>
  <si>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</si>
  <si>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</si>
  <si>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</si>
  <si>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</si>
  <si>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</si>
  <si>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</si>
  <si>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</si>
  <si>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</si>
  <si>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</si>
  <si>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</si>
  <si>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</si>
  <si>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</si>
  <si>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</si>
  <si>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</si>
  <si>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</si>
  <si>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</si>
  <si>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</si>
  <si>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</si>
  <si>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</si>
  <si>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</si>
  <si>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</si>
  <si>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</si>
  <si>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</si>
  <si>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</si>
  <si>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</si>
  <si>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</si>
  <si>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</si>
  <si>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</si>
  <si>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</si>
  <si>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</si>
  <si>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</si>
  <si>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</si>
  <si>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</si>
  <si>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</si>
  <si>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</si>
  <si>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</si>
  <si>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</si>
  <si>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</si>
  <si>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</si>
  <si>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</si>
  <si>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</si>
  <si>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</si>
  <si>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</si>
  <si>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</si>
  <si>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</si>
  <si>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</si>
  <si>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</si>
  <si>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</si>
  <si>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</si>
  <si>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</si>
  <si>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</si>
  <si>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</si>
  <si>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</si>
  <si>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</si>
  <si>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</si>
  <si>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</si>
  <si>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</si>
  <si>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</si>
  <si>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</si>
  <si>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</si>
  <si>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</si>
  <si>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</si>
  <si>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</si>
  <si>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</si>
  <si>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</si>
  <si>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</si>
  <si>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</si>
  <si>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</si>
  <si>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</si>
  <si>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</si>
  <si>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</si>
  <si>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</si>
  <si>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</si>
  <si>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</si>
  <si>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</si>
  <si>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</si>
  <si>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</si>
  <si>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</si>
  <si>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</si>
  <si>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</si>
  <si>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</si>
  <si>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</si>
  <si>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</si>
  <si>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</si>
  <si>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</si>
  <si>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</si>
  <si>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</si>
  <si>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</si>
  <si>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</si>
  <si>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</si>
  <si>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</si>
  <si>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</si>
  <si>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</si>
  <si>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</si>
  <si>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</si>
  <si>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</si>
  <si>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</si>
  <si>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</si>
  <si>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</si>
  <si>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</si>
  <si>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</si>
  <si>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</si>
  <si>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</si>
  <si>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</si>
  <si>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</si>
  <si>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</si>
  <si>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</si>
  <si>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</si>
  <si>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</si>
  <si>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</si>
  <si>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</si>
  <si>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</si>
  <si>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</si>
  <si>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</si>
  <si>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</si>
  <si>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</si>
  <si>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</si>
  <si>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</si>
  <si>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</si>
  <si>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</si>
  <si>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</si>
  <si>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</si>
  <si>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</si>
  <si>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</si>
  <si>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</si>
  <si>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</si>
  <si>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</si>
  <si>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</si>
  <si>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</si>
  <si>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</si>
  <si>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</si>
  <si>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</si>
  <si>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</si>
  <si>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</si>
  <si>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</si>
  <si>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</si>
  <si>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</si>
  <si>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</si>
  <si>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</si>
  <si>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</si>
  <si>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</si>
  <si>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</si>
  <si>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</si>
  <si>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</si>
  <si>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</si>
  <si>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</si>
  <si>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</si>
  <si>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</si>
  <si>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</si>
  <si>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</si>
  <si>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</si>
  <si>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</si>
  <si>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</si>
  <si>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</si>
  <si>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</si>
  <si>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</si>
  <si>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</si>
  <si>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</si>
  <si>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</si>
  <si>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</si>
  <si>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</si>
  <si>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</si>
  <si>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</si>
  <si>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</si>
  <si>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</si>
  <si>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</si>
  <si>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</si>
  <si>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</si>
  <si>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</si>
  <si>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</si>
  <si>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</si>
  <si>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</si>
  <si>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</si>
  <si>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</si>
  <si>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</si>
  <si>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</si>
  <si>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</si>
  <si>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</si>
  <si>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</si>
  <si>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</si>
  <si>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</si>
  <si>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</si>
  <si>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</si>
  <si>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</si>
  <si>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</si>
  <si>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</si>
  <si>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</si>
  <si>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</si>
  <si>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</si>
  <si>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</si>
  <si>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</si>
  <si>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</si>
  <si>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</si>
  <si>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</si>
  <si>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</si>
  <si>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</si>
  <si>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</si>
  <si>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</si>
  <si>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</si>
  <si>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</si>
  <si>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</si>
  <si>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</si>
  <si>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</si>
  <si>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</si>
  <si>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</si>
  <si>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</si>
  <si>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</si>
  <si>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</si>
  <si>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</si>
  <si>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</si>
  <si>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</si>
  <si>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</si>
  <si>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</si>
  <si>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</si>
  <si>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</si>
  <si>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</si>
  <si>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</si>
  <si>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</si>
  <si>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</si>
  <si>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</si>
  <si>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</si>
  <si>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</si>
  <si>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</si>
  <si>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</si>
  <si>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</si>
  <si>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</si>
  <si>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</si>
  <si>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</si>
  <si>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</si>
  <si>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</si>
  <si>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</si>
  <si>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</si>
  <si>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</si>
  <si>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</si>
  <si>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</si>
  <si>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</si>
  <si>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</si>
  <si>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</si>
  <si>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</si>
  <si>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</si>
  <si>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</si>
  <si>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</si>
  <si>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</si>
  <si>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</si>
  <si>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</si>
  <si>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</si>
  <si>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</si>
  <si>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</si>
  <si>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</si>
  <si>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</si>
  <si>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</si>
  <si>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</si>
  <si>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</si>
  <si>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</si>
  <si>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</si>
  <si>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</si>
  <si>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</si>
  <si>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</si>
  <si>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</si>
  <si>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</si>
  <si>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</si>
  <si>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</si>
  <si>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</si>
  <si>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</si>
  <si>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</si>
  <si>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</si>
  <si>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</si>
  <si>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</si>
  <si>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</si>
  <si>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</si>
  <si>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</si>
  <si>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</si>
  <si>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</si>
  <si>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</si>
  <si>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</si>
  <si>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</si>
  <si>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</si>
  <si>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</si>
  <si>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</si>
  <si>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</si>
  <si>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</si>
  <si>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</si>
  <si>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</si>
  <si>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</si>
  <si>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</si>
  <si>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</si>
  <si>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</si>
  <si>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</si>
  <si>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</si>
  <si>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</si>
  <si>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</si>
  <si>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</si>
  <si>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</si>
  <si>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</si>
  <si>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</si>
  <si>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</si>
  <si>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</si>
  <si>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</si>
  <si>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</si>
  <si>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</si>
  <si>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</si>
  <si>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</si>
  <si>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</si>
  <si>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</si>
  <si>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</si>
  <si>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</si>
  <si>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</si>
  <si>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</si>
  <si>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</si>
  <si>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</si>
  <si>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</si>
  <si>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</si>
  <si>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</si>
  <si>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</si>
  <si>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</si>
  <si>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</si>
  <si>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</si>
  <si>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</si>
  <si>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</si>
  <si>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</si>
  <si>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</si>
  <si>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</si>
  <si>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</si>
  <si>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</si>
  <si>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</si>
  <si>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</si>
  <si>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</si>
  <si>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</si>
  <si>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</si>
  <si>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</si>
  <si>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</si>
  <si>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</si>
  <si>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</si>
  <si>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</si>
  <si>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</si>
  <si>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</si>
  <si>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</si>
  <si>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</si>
  <si>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</si>
  <si>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</si>
  <si>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</si>
  <si>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</si>
  <si>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</si>
  <si>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</si>
  <si>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</si>
  <si>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</si>
  <si>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</si>
  <si>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</si>
  <si>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</si>
  <si>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</si>
  <si>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</si>
  <si>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</si>
  <si>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</si>
  <si>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</si>
  <si>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</si>
  <si>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</si>
  <si>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</si>
  <si>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</si>
  <si>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</si>
  <si>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</si>
  <si>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</si>
  <si>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</si>
  <si>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</si>
  <si>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</si>
  <si>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</si>
  <si>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</si>
  <si>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</si>
  <si>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</si>
  <si>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</si>
  <si>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</si>
  <si>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</si>
  <si>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</si>
  <si>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</si>
  <si>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</si>
  <si>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</si>
  <si>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</si>
  <si>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</si>
  <si>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</si>
  <si>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</si>
  <si>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</si>
  <si>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</si>
  <si>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</si>
  <si>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</si>
  <si>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</si>
  <si>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</si>
  <si>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</si>
  <si>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</si>
  <si>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</si>
  <si>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</si>
  <si>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</si>
  <si>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</si>
  <si>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</si>
  <si>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</si>
  <si>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</si>
  <si>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</si>
  <si>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</si>
  <si>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</si>
  <si>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</si>
  <si>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</si>
  <si>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</si>
  <si>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</si>
  <si>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</si>
  <si>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</si>
  <si>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</si>
  <si>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</si>
  <si>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</si>
  <si>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</si>
  <si>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</si>
  <si>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</si>
  <si>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</si>
  <si>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</si>
  <si>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</si>
  <si>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</si>
  <si>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</si>
  <si>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</si>
  <si>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</si>
  <si>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</si>
  <si>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</si>
  <si>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</si>
  <si>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</si>
  <si>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</si>
  <si>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</si>
  <si>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</si>
  <si>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</si>
  <si>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</si>
  <si>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</si>
  <si>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</si>
  <si>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</si>
  <si>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</si>
  <si>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</si>
  <si>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</si>
  <si>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</si>
  <si>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</si>
  <si>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</si>
  <si>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</si>
  <si>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</si>
  <si>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</si>
  <si>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</si>
  <si>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</si>
  <si>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</si>
  <si>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</si>
  <si>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</si>
  <si>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</si>
  <si>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</si>
  <si>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</si>
  <si>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</si>
  <si>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</si>
  <si>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</si>
  <si>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</si>
  <si>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</si>
  <si>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</si>
  <si>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</si>
  <si>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</si>
  <si>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</si>
  <si>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</si>
  <si>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</si>
  <si>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</si>
  <si>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</si>
  <si>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</si>
  <si>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</si>
  <si>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</si>
  <si>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</si>
  <si>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</si>
  <si>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</si>
  <si>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</si>
  <si>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</si>
  <si>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</si>
  <si>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</si>
  <si>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</si>
  <si>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</si>
  <si>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</si>
  <si>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</si>
  <si>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</si>
  <si>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</si>
  <si>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</si>
  <si>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</si>
  <si>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</si>
  <si>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</si>
  <si>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</si>
  <si>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</si>
  <si>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</si>
  <si>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</si>
  <si>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</si>
  <si>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</si>
  <si>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</si>
  <si>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</si>
  <si>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</si>
  <si>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</si>
  <si>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</si>
  <si>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</si>
  <si>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</si>
  <si>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</si>
  <si>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</si>
  <si>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</si>
  <si>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</si>
  <si>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</si>
  <si>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</si>
  <si>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</si>
  <si>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</si>
  <si>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</si>
  <si>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</si>
  <si>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</si>
  <si>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</si>
  <si>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</si>
  <si>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</si>
  <si>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</si>
  <si>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</si>
  <si>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</si>
  <si>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</si>
  <si>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</si>
  <si>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</si>
  <si>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</si>
  <si>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</si>
  <si>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</si>
  <si>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</si>
  <si>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</si>
  <si>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</si>
  <si>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</si>
  <si>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</si>
  <si>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</si>
  <si>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</si>
  <si>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</si>
  <si>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</si>
  <si>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</si>
  <si>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</si>
  <si>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</si>
  <si>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</si>
  <si>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</si>
  <si>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</si>
  <si>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</si>
  <si>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</si>
  <si>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</si>
  <si>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</si>
  <si>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</si>
  <si>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</si>
  <si>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</si>
  <si>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</si>
  <si>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</si>
  <si>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</si>
  <si>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</si>
  <si>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</si>
  <si>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</si>
  <si>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</si>
  <si>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</si>
  <si>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</si>
  <si>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</si>
  <si>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</si>
  <si>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</si>
  <si>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</si>
  <si>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</si>
  <si>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</si>
  <si>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</si>
  <si>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</si>
  <si>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</si>
  <si>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</si>
  <si>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</si>
  <si>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</si>
  <si>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</si>
  <si>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</si>
  <si>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</si>
  <si>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</si>
  <si>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</si>
  <si>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</si>
  <si>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</si>
  <si>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</si>
  <si>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</si>
  <si>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</si>
  <si>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</si>
  <si>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</si>
  <si>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</si>
  <si>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</si>
  <si>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</si>
  <si>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</si>
  <si>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</si>
  <si>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</si>
  <si>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</si>
  <si>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</si>
  <si>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</si>
  <si>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</si>
  <si>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</si>
  <si>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</si>
  <si>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</si>
  <si>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</si>
  <si>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</si>
  <si>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</si>
  <si>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</si>
  <si>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</si>
  <si>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</si>
  <si>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</si>
  <si>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</si>
  <si>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</si>
  <si>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</si>
  <si>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</si>
  <si>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</si>
  <si>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</si>
  <si>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</si>
  <si>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</si>
  <si>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</si>
  <si>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</si>
  <si>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</si>
  <si>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</si>
  <si>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</si>
  <si>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</si>
  <si>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</si>
  <si>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</si>
  <si>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</si>
  <si>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</si>
  <si>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</si>
  <si>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</si>
  <si>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</si>
  <si>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</si>
  <si>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</si>
  <si>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</si>
  <si>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</si>
  <si>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</si>
  <si>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</si>
  <si>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</si>
  <si>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</si>
  <si>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</si>
  <si>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</si>
  <si>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</si>
  <si>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</si>
  <si>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</si>
  <si>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</si>
  <si>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</si>
  <si>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</si>
  <si>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</si>
  <si>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</si>
  <si>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</si>
  <si>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</si>
  <si>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</si>
  <si>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</si>
  <si>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</si>
  <si>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</si>
  <si>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</si>
  <si>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</si>
  <si>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</si>
  <si>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</si>
  <si>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</si>
  <si>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</si>
  <si>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</si>
  <si>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</si>
  <si>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</si>
  <si>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</si>
  <si>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</si>
  <si>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</si>
  <si>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</si>
  <si>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</si>
  <si>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</si>
  <si>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</si>
  <si>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</si>
  <si>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</si>
  <si>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</si>
  <si>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</si>
  <si>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</si>
  <si>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</si>
  <si>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</si>
  <si>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</si>
  <si>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</si>
  <si>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</si>
  <si>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</si>
  <si>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</si>
  <si>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</si>
  <si>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</si>
  <si>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</si>
  <si>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</si>
  <si>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</si>
  <si>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</si>
  <si>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</si>
  <si>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</si>
  <si>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</si>
  <si>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</si>
  <si>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</si>
  <si>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</si>
  <si>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</si>
  <si>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</si>
  <si>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</si>
  <si>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</si>
  <si>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</si>
  <si>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</si>
  <si>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</si>
  <si>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</si>
  <si>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</si>
  <si>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</si>
  <si>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</si>
  <si>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</si>
  <si>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</si>
  <si>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</si>
  <si>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</si>
  <si>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</si>
  <si>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</si>
  <si>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</si>
  <si>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</si>
  <si>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</si>
  <si>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</si>
  <si>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</si>
  <si>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</si>
  <si>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</si>
  <si>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</si>
  <si>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</si>
  <si>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</si>
  <si>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</si>
  <si>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</si>
  <si>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</si>
  <si>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</si>
  <si>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</si>
  <si>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</si>
  <si>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</si>
  <si>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</si>
  <si>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</si>
  <si>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</si>
  <si>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</si>
  <si>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</si>
  <si>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</si>
  <si>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</si>
  <si>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</si>
  <si>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</si>
  <si>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</si>
  <si>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</si>
  <si>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</si>
  <si>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</si>
  <si>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</si>
  <si>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</si>
  <si>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</si>
  <si>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</si>
  <si>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</si>
  <si>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</si>
  <si>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</si>
  <si>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</si>
  <si>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</si>
  <si>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</si>
  <si>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</si>
  <si>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</si>
  <si>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</si>
  <si>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</si>
  <si>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</si>
  <si>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</si>
  <si>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</si>
  <si>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</si>
  <si>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</si>
  <si>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</si>
  <si>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</si>
  <si>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</si>
  <si>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</si>
  <si>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</si>
  <si>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</si>
  <si>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</si>
  <si>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</si>
  <si>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</si>
  <si>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</si>
  <si>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</si>
  <si>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</si>
  <si>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</si>
  <si>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</si>
  <si>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</si>
  <si>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</si>
  <si>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</si>
  <si>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</si>
  <si>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</si>
  <si>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</si>
  <si>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</si>
  <si>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</si>
  <si>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</si>
  <si>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</si>
  <si>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</si>
  <si>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</si>
  <si>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</si>
  <si>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</si>
  <si>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</si>
  <si>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</si>
  <si>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</si>
  <si>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</si>
  <si>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</si>
  <si>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</si>
  <si>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</si>
  <si>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</si>
  <si>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</si>
  <si>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</si>
  <si>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</si>
  <si>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</si>
  <si>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</si>
  <si>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</si>
  <si>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</si>
  <si>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</si>
  <si>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</si>
  <si>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</si>
  <si>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</si>
  <si>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</si>
  <si>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</si>
  <si>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</si>
  <si>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</si>
  <si>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</si>
  <si>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</si>
  <si>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</si>
  <si>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</si>
  <si>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</si>
  <si>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</si>
  <si>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</si>
  <si>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</si>
  <si>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</si>
  <si>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</si>
  <si>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</si>
  <si>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</si>
  <si>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</si>
  <si>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</si>
  <si>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</si>
  <si>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</si>
  <si>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</si>
  <si>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</si>
  <si>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</si>
  <si>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</si>
  <si>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</si>
  <si>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</si>
  <si>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</si>
  <si>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</si>
  <si>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</si>
  <si>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</si>
  <si>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</si>
  <si>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</si>
  <si>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</si>
  <si>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</si>
  <si>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</si>
  <si>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</si>
  <si>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</si>
  <si>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</si>
  <si>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</si>
  <si>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</si>
  <si>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</si>
  <si>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</si>
  <si>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</si>
  <si>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</si>
  <si>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</si>
  <si>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</si>
  <si>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</si>
  <si>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</si>
  <si>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</si>
  <si>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</si>
  <si>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</si>
  <si>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</si>
  <si>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</si>
  <si>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</si>
  <si>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</si>
  <si>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</si>
  <si>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</si>
  <si>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</si>
  <si>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</si>
  <si>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</si>
  <si>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</si>
  <si>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</si>
  <si>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</si>
  <si>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</si>
  <si>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</si>
  <si>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</si>
  <si>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</si>
  <si>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</si>
  <si>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</si>
  <si>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</si>
  <si>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</si>
  <si>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</si>
  <si>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</si>
  <si>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</si>
  <si>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</si>
  <si>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</si>
  <si>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</si>
  <si>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</si>
  <si>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</si>
  <si>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</si>
  <si>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</si>
  <si>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</si>
  <si>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</si>
  <si>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</si>
  <si>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</si>
  <si>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</si>
  <si>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</si>
  <si>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</si>
  <si>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</si>
  <si>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</si>
  <si>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</si>
  <si>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</si>
  <si>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</si>
  <si>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</si>
  <si>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</si>
  <si>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</si>
  <si>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</si>
  <si>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</si>
  <si>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</si>
  <si>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</si>
  <si>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</si>
  <si>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</si>
  <si>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</si>
  <si>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</si>
  <si>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</si>
  <si>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</si>
  <si>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</si>
  <si>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</si>
  <si>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</si>
  <si>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</si>
  <si>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</si>
  <si>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</si>
  <si>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</si>
  <si>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</si>
  <si>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</si>
  <si>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</si>
  <si>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</si>
  <si>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</si>
  <si>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</si>
  <si>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</si>
  <si>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</si>
  <si>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</si>
  <si>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</si>
  <si>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</si>
  <si>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</si>
  <si>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</si>
  <si>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</si>
  <si>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</si>
  <si>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</si>
  <si>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</si>
  <si>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</si>
  <si>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</si>
  <si>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</si>
  <si>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</si>
  <si>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</si>
  <si>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</si>
  <si>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</si>
  <si>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</si>
  <si>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</si>
  <si>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</si>
  <si>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</si>
  <si>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</si>
  <si>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</si>
  <si>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</si>
  <si>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</si>
  <si>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</si>
  <si>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</si>
  <si>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</si>
  <si>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</si>
  <si>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</si>
  <si>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</si>
  <si>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</si>
  <si>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</si>
  <si>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</si>
  <si>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</si>
  <si>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</si>
  <si>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</si>
  <si>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</si>
  <si>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</si>
  <si>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</si>
  <si>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</si>
  <si>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</si>
  <si>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</si>
  <si>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</si>
  <si>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</si>
  <si>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</si>
  <si>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</si>
  <si>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</si>
  <si>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</si>
  <si>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</si>
  <si>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</si>
  <si>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</si>
  <si>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</si>
  <si>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</si>
  <si>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</si>
  <si>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</si>
  <si>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</si>
  <si>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</si>
  <si>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</si>
  <si>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</si>
  <si>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</si>
  <si>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</si>
  <si>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</si>
  <si>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</si>
  <si>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</si>
  <si>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</si>
  <si>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</si>
  <si>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</si>
  <si>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</si>
  <si>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</si>
  <si>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</si>
  <si>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</si>
  <si>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</si>
  <si>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</si>
  <si>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</si>
  <si>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</si>
  <si>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</si>
  <si>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</si>
  <si>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</si>
  <si>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</si>
  <si>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</si>
  <si>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</si>
  <si>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</si>
  <si>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</si>
  <si>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</si>
  <si>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</si>
  <si>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</si>
  <si>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</si>
  <si>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</si>
  <si>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</si>
  <si>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</si>
  <si>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</si>
  <si>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</si>
  <si>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</si>
  <si>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</si>
  <si>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</si>
  <si>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</si>
  <si>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</si>
  <si>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</si>
  <si>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</si>
  <si>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</si>
  <si>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</si>
  <si>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</si>
  <si>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</si>
  <si>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</si>
  <si>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</si>
  <si>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</si>
  <si>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</si>
  <si>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</si>
  <si>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</si>
  <si>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</si>
  <si>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</si>
  <si>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</si>
  <si>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</si>
  <si>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</si>
  <si>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</si>
  <si>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</si>
  <si>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</si>
  <si>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</si>
  <si>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</si>
  <si>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</si>
  <si>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</si>
  <si>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</si>
  <si>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</si>
  <si>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</si>
  <si>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</si>
  <si>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</si>
  <si>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</si>
  <si>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</si>
  <si>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</si>
  <si>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</si>
  <si>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</si>
  <si>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</si>
  <si>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</si>
  <si>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</si>
  <si>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</si>
  <si>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</si>
  <si>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</si>
  <si>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</si>
  <si>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</si>
  <si>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</si>
  <si>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</si>
  <si>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</si>
  <si>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</si>
  <si>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</si>
  <si>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</si>
  <si>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</si>
  <si>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</si>
  <si>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</si>
  <si>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</si>
  <si>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</si>
  <si>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</si>
  <si>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</si>
  <si>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</si>
  <si>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</si>
  <si>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</si>
  <si>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</si>
  <si>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</si>
  <si>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</si>
  <si>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</si>
  <si>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</si>
  <si>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</si>
  <si>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</si>
  <si>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</si>
  <si>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</si>
  <si>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</si>
  <si>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</si>
  <si>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</si>
  <si>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</si>
  <si>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</si>
  <si>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</si>
  <si>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</si>
  <si>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</si>
  <si>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</si>
  <si>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</si>
  <si>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</si>
  <si>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</si>
  <si>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</si>
  <si>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</si>
  <si>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</si>
  <si>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</si>
  <si>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</si>
  <si>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</si>
  <si>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</si>
  <si>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</si>
  <si>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</si>
  <si>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</si>
  <si>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</si>
  <si>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</si>
  <si>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</si>
  <si>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</si>
  <si>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</si>
  <si>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</si>
  <si>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</si>
  <si>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</si>
  <si>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</si>
  <si>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</si>
  <si>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</si>
  <si>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</si>
  <si>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</si>
  <si>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</si>
  <si>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</si>
  <si>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</si>
  <si>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</si>
  <si>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</si>
  <si>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</si>
  <si>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</si>
  <si>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</si>
  <si>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</si>
  <si>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</si>
  <si>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</si>
  <si>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</si>
  <si>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</si>
  <si>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</si>
  <si>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</si>
  <si>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</si>
  <si>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</si>
  <si>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</si>
  <si>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</si>
  <si>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</si>
  <si>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</si>
  <si>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</si>
  <si>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</si>
  <si>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</si>
  <si>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</si>
  <si>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</si>
  <si>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</si>
  <si>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</si>
  <si>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</si>
  <si>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</si>
  <si>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</si>
  <si>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</si>
  <si>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</si>
  <si>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</si>
  <si>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</si>
  <si>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</si>
  <si>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</si>
  <si>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</si>
  <si>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</si>
  <si>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</si>
  <si>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</si>
  <si>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</si>
  <si>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</si>
  <si>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</si>
  <si>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</si>
  <si>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</si>
  <si>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</si>
  <si>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</si>
  <si>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</si>
  <si>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</si>
  <si>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</si>
  <si>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</si>
  <si>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</si>
  <si>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</si>
  <si>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</si>
  <si>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</si>
  <si>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</si>
  <si>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</si>
  <si>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</si>
  <si>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</si>
  <si>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</si>
  <si>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</si>
  <si>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</si>
  <si>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</si>
  <si>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</si>
  <si>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</si>
  <si>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</si>
  <si>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</si>
  <si>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</si>
  <si>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</si>
  <si>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</si>
  <si>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</si>
  <si>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</si>
  <si>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</si>
  <si>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</si>
  <si>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</si>
  <si>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</si>
  <si>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</si>
  <si>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</si>
  <si>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</si>
  <si>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</si>
  <si>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</si>
  <si>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</si>
  <si>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</si>
  <si>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</si>
  <si>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</si>
  <si>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</si>
  <si>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</si>
  <si>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</si>
  <si>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</si>
  <si>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</si>
  <si>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</si>
  <si>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</si>
  <si>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</si>
  <si>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</si>
  <si>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</si>
  <si>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</si>
  <si>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</si>
  <si>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</si>
  <si>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</si>
  <si>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</si>
  <si>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</si>
  <si>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</si>
  <si>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</si>
  <si>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</si>
  <si>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</si>
  <si>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</si>
  <si>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</si>
  <si>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</si>
  <si>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</si>
  <si>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</si>
  <si>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</si>
  <si>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</si>
  <si>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</si>
  <si>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</si>
  <si>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</si>
  <si>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</si>
  <si>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</si>
  <si>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</si>
  <si>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</si>
  <si>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</si>
  <si>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</si>
  <si>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</si>
  <si>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</si>
  <si>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</si>
  <si>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</si>
  <si>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</si>
  <si>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</si>
  <si>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</si>
  <si>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</si>
  <si>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</si>
  <si>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</si>
  <si>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</si>
  <si>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</si>
  <si>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</si>
  <si>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</si>
  <si>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</si>
  <si>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</si>
  <si>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</si>
  <si>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</si>
  <si>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</si>
  <si>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</si>
  <si>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</si>
  <si>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</si>
  <si>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</si>
  <si>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</si>
  <si>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</si>
  <si>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</si>
  <si>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</si>
  <si>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</si>
  <si>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</si>
  <si>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</si>
  <si>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</si>
  <si>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</si>
  <si>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</si>
  <si>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</si>
  <si>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</si>
  <si>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</si>
  <si>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</si>
  <si>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</si>
  <si>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</si>
  <si>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</si>
  <si>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</si>
  <si>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</si>
  <si>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</si>
  <si>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</si>
  <si>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</si>
  <si>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</si>
  <si>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</si>
  <si>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</si>
  <si>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</si>
  <si>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</si>
  <si>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</si>
  <si>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</si>
  <si>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</si>
  <si>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</si>
  <si>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</si>
  <si>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</si>
  <si>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</si>
  <si>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</si>
  <si>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</si>
  <si>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</si>
  <si>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</si>
  <si>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</si>
  <si>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</si>
  <si>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</si>
  <si>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</si>
  <si>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</si>
  <si>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</si>
  <si>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</si>
  <si>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</si>
  <si>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</si>
  <si>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</si>
  <si>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</si>
  <si>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</si>
  <si>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</si>
  <si>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</si>
  <si>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</si>
  <si>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</si>
  <si>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</si>
  <si>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</si>
  <si>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</si>
  <si>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</si>
  <si>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</si>
  <si>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</si>
  <si>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</si>
  <si>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</si>
  <si>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</si>
  <si>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</si>
  <si>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</si>
  <si>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</si>
  <si>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</si>
  <si>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</si>
  <si>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</si>
  <si>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</si>
  <si>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</si>
  <si>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</si>
  <si>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</si>
  <si>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</si>
  <si>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</si>
  <si>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</si>
  <si>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</si>
  <si>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</si>
  <si>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</si>
  <si>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</si>
  <si>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</si>
  <si>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</si>
  <si>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</si>
  <si>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</si>
  <si>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</si>
  <si>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</si>
  <si>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</si>
  <si>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</si>
  <si>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</si>
  <si>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</si>
  <si>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</si>
  <si>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</si>
  <si>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</si>
  <si>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</si>
  <si>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</si>
  <si>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</si>
  <si>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</si>
  <si>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</si>
  <si>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</si>
  <si>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</si>
  <si>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</si>
  <si>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</si>
  <si>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</si>
  <si>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</si>
  <si>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</si>
  <si>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</si>
  <si>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</si>
  <si>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</si>
  <si>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</si>
  <si>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</si>
  <si>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</si>
  <si>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</si>
  <si>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</si>
  <si>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</si>
  <si>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</si>
  <si>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</si>
  <si>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</si>
  <si>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</si>
  <si>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</si>
  <si>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</si>
  <si>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</si>
  <si>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</si>
  <si>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</si>
  <si>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</si>
  <si>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</si>
  <si>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</si>
  <si>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</si>
  <si>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</si>
  <si>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</si>
  <si>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</si>
  <si>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</si>
  <si>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</si>
  <si>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</si>
  <si>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</si>
  <si>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</si>
  <si>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</si>
  <si>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</si>
  <si>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</si>
  <si>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</si>
  <si>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</si>
  <si>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</si>
  <si>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</si>
  <si>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</si>
  <si>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</si>
  <si>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</si>
  <si>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</si>
  <si>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</si>
  <si>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</si>
  <si>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</si>
  <si>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</si>
  <si>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</si>
  <si>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</si>
  <si>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</si>
  <si>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</si>
  <si>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</si>
  <si>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</si>
  <si>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</si>
  <si>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</si>
  <si>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</si>
  <si>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</si>
  <si>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</si>
  <si>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</si>
  <si>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</si>
  <si>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</si>
  <si>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</si>
  <si>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</si>
  <si>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</si>
  <si>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</si>
  <si>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</si>
  <si>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</si>
  <si>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</si>
  <si>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</si>
  <si>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</si>
  <si>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</si>
  <si>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</si>
  <si>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</si>
  <si>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</si>
  <si>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</si>
  <si>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</si>
  <si>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</si>
  <si>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</si>
  <si>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</si>
  <si>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</si>
  <si>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</si>
  <si>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</si>
  <si>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</si>
  <si>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</si>
  <si>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</si>
  <si>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</si>
  <si>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</si>
  <si>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</si>
  <si>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</si>
  <si>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</si>
  <si>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</si>
  <si>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</si>
  <si>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</si>
  <si>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</si>
  <si>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</si>
  <si>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</si>
  <si>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</si>
  <si>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</si>
  <si>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</si>
  <si>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</si>
  <si>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</si>
  <si>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</si>
  <si>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</si>
  <si>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</si>
  <si>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</si>
  <si>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</si>
  <si>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</si>
  <si>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</si>
  <si>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</si>
  <si>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</si>
  <si>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</si>
  <si>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</si>
  <si>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</si>
  <si>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</si>
  <si>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</si>
  <si>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</si>
  <si>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</si>
  <si>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</si>
  <si>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</si>
  <si>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</si>
  <si>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</si>
  <si>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</si>
  <si>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</si>
  <si>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</si>
  <si>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</si>
  <si>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</si>
  <si>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</si>
  <si>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</si>
  <si>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</si>
  <si>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</si>
  <si>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</si>
  <si>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</si>
  <si>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</si>
  <si>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</si>
  <si>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</si>
  <si>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</si>
  <si>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</si>
  <si>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</si>
  <si>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</si>
  <si>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</si>
  <si>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</si>
  <si>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</si>
  <si>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</si>
  <si>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</si>
  <si>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</si>
  <si>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</si>
  <si>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</si>
  <si>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</si>
  <si>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</si>
  <si>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</si>
  <si>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</si>
  <si>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</si>
  <si>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</si>
  <si>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</si>
  <si>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</si>
  <si>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</si>
  <si>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</si>
  <si>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</si>
  <si>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</si>
  <si>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</si>
  <si>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</si>
  <si>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</si>
  <si>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</si>
  <si>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</si>
  <si>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</si>
  <si>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</si>
  <si>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</si>
  <si>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</si>
  <si>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</si>
  <si>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</si>
  <si>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</si>
  <si>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</si>
  <si>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</si>
  <si>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</si>
  <si>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</si>
  <si>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</si>
  <si>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</si>
  <si>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</si>
  <si>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</si>
  <si>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</si>
  <si>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</si>
  <si>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</si>
  <si>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</si>
  <si>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</si>
  <si>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</si>
  <si>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</si>
  <si>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</si>
  <si>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</si>
  <si>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</si>
  <si>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</si>
  <si>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</si>
  <si>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</si>
  <si>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</si>
  <si>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</si>
  <si>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</si>
  <si>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</si>
  <si>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</si>
  <si>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</si>
  <si>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</si>
  <si>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</si>
  <si>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</si>
  <si>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</si>
  <si>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</si>
  <si>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</si>
  <si>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</si>
  <si>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</si>
  <si>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</si>
  <si>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</si>
  <si>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</si>
  <si>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</si>
  <si>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</si>
  <si>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</si>
  <si>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</si>
  <si>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</si>
  <si>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</si>
  <si>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</si>
  <si>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</si>
  <si>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</si>
  <si>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</si>
  <si>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</si>
  <si>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</si>
  <si>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</si>
  <si>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</si>
  <si>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</si>
  <si>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</si>
  <si>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</si>
  <si>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</si>
  <si>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</si>
  <si>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</si>
  <si>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</si>
  <si>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</si>
  <si>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</si>
  <si>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</si>
  <si>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</si>
  <si>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</si>
  <si>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</si>
  <si>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</si>
  <si>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</si>
  <si>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</si>
  <si>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</si>
  <si>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</si>
  <si>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</si>
  <si>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</si>
  <si>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</si>
  <si>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</si>
  <si>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</si>
  <si>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</si>
  <si>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</si>
  <si>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</si>
  <si>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</si>
  <si>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</si>
  <si>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</si>
  <si>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</si>
  <si>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</si>
  <si>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</si>
  <si>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</si>
  <si>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</si>
  <si>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</si>
  <si>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</si>
  <si>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</si>
  <si>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</si>
  <si>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</si>
  <si>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</si>
  <si>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</si>
  <si>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</si>
  <si>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</si>
  <si>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</si>
  <si>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</si>
  <si>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</si>
  <si>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</si>
  <si>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</si>
  <si>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</si>
  <si>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</si>
  <si>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</si>
  <si>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</si>
  <si>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</si>
  <si>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</si>
  <si>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</si>
  <si>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</si>
  <si>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</si>
  <si>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</si>
  <si>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</si>
  <si>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</si>
  <si>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</si>
  <si>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</si>
  <si>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</si>
  <si>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</si>
  <si>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</si>
  <si>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</si>
  <si>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</si>
  <si>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</si>
  <si>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</si>
  <si>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</si>
  <si>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</si>
  <si>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</si>
  <si>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</si>
  <si>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</si>
  <si>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</si>
  <si>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</si>
  <si>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</si>
  <si>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</si>
  <si>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</si>
  <si>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</si>
  <si>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</si>
  <si>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</si>
  <si>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</si>
  <si>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</si>
  <si>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</si>
  <si>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</si>
  <si>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</si>
  <si>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</si>
  <si>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</si>
  <si>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</si>
  <si>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</si>
  <si>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</si>
  <si>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</si>
  <si>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</si>
  <si>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</si>
  <si>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</si>
  <si>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</si>
  <si>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</si>
  <si>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</si>
  <si>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</si>
  <si>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</si>
  <si>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</si>
  <si>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</si>
  <si>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</si>
  <si>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</si>
  <si>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</si>
  <si>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</si>
  <si>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</si>
  <si>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</si>
  <si>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</si>
  <si>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</si>
  <si>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</si>
  <si>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</si>
  <si>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</si>
  <si>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</si>
  <si>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</si>
  <si>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</si>
  <si>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</si>
  <si>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</si>
  <si>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</si>
  <si>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</si>
  <si>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</si>
  <si>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</si>
  <si>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</si>
  <si>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</si>
  <si>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</si>
  <si>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</si>
  <si>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</si>
  <si>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</si>
  <si>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</si>
  <si>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</si>
  <si>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</si>
  <si>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</si>
  <si>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</si>
  <si>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</si>
  <si>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</si>
  <si>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</si>
  <si>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</si>
  <si>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</si>
  <si>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</si>
  <si>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</si>
  <si>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</si>
  <si>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</si>
  <si>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</si>
  <si>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</si>
  <si>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</si>
  <si>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</si>
  <si>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</si>
  <si>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</si>
  <si>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</si>
  <si>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</si>
  <si>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</si>
  <si>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</si>
  <si>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</si>
  <si>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</si>
  <si>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</si>
  <si>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</si>
  <si>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</si>
  <si>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</si>
  <si>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</si>
  <si>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</si>
  <si>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</si>
  <si>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</si>
  <si>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</si>
  <si>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</si>
  <si>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</si>
  <si>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</si>
  <si>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</si>
  <si>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</si>
  <si>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</si>
  <si>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</si>
  <si>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</si>
  <si>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</si>
  <si>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</si>
  <si>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</si>
  <si>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</si>
  <si>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</si>
  <si>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</si>
  <si>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</si>
  <si>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</si>
  <si>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</si>
  <si>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</si>
  <si>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</si>
  <si>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</si>
  <si>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</si>
  <si>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</si>
  <si>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</si>
  <si>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</si>
  <si>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</si>
  <si>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</si>
  <si>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</si>
  <si>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</si>
  <si>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</si>
  <si>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</si>
  <si>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</si>
  <si>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</si>
  <si>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</si>
  <si>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</si>
  <si>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</si>
  <si>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</si>
  <si>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</si>
  <si>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</si>
  <si>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</si>
  <si>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</si>
  <si>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</si>
  <si>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</si>
  <si>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</si>
  <si>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</si>
  <si>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</si>
  <si>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</si>
  <si>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</si>
  <si>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</si>
  <si>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</si>
  <si>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</si>
  <si>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</si>
  <si>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</si>
  <si>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</si>
  <si>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</si>
  <si>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</si>
  <si>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</si>
  <si>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</si>
  <si>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</si>
  <si>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</si>
  <si>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</si>
  <si>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</si>
  <si>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</si>
  <si>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</si>
  <si>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</si>
  <si>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</si>
  <si>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</si>
  <si>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</si>
  <si>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</si>
  <si>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</si>
  <si>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</si>
  <si>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</si>
  <si>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</si>
  <si>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</si>
  <si>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</si>
  <si>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</si>
  <si>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</si>
  <si>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</si>
  <si>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</si>
  <si>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</si>
  <si>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</si>
  <si>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</si>
  <si>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</si>
  <si>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</si>
  <si>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</si>
  <si>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</si>
  <si>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</si>
  <si>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</si>
  <si>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</si>
  <si>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</si>
  <si>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</si>
  <si>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</si>
  <si>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</si>
  <si>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</si>
  <si>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</si>
  <si>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</si>
  <si>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</si>
  <si>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</si>
  <si>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</si>
  <si>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</si>
  <si>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</si>
  <si>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</si>
  <si>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</si>
  <si>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</si>
  <si>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</si>
  <si>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</si>
  <si>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</si>
  <si>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</si>
  <si>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</si>
  <si>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</si>
  <si>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</si>
  <si>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</si>
  <si>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</si>
  <si>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</si>
  <si>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</si>
  <si>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</si>
  <si>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</si>
  <si>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</si>
  <si>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</si>
  <si>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</si>
  <si>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</si>
  <si>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</si>
  <si>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</si>
  <si>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</si>
  <si>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</si>
  <si>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</si>
  <si>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</si>
  <si>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</si>
  <si>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</si>
  <si>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</si>
  <si>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</si>
  <si>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</si>
  <si>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</si>
  <si>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</si>
  <si>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</si>
  <si>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</si>
  <si>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</si>
  <si>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</si>
  <si>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</si>
  <si>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</si>
  <si>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</si>
  <si>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</si>
  <si>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</si>
  <si>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</si>
  <si>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</si>
  <si>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</si>
  <si>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</si>
  <si>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</si>
  <si>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</si>
  <si>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</si>
  <si>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</si>
  <si>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</si>
  <si>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</si>
  <si>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</si>
  <si>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</si>
  <si>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</si>
  <si>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</si>
  <si>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</si>
  <si>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</si>
  <si>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</si>
  <si>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</si>
  <si>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</si>
  <si>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</si>
  <si>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</si>
  <si>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</si>
  <si>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</si>
  <si>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</si>
  <si>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</si>
  <si>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</si>
  <si>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</si>
  <si>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</si>
  <si>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</si>
  <si>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</si>
  <si>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</si>
  <si>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</si>
  <si>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</si>
  <si>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</si>
  <si>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</si>
  <si>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</si>
  <si>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</si>
  <si>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</si>
  <si>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</si>
  <si>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</si>
  <si>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</si>
  <si>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</si>
  <si>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</si>
  <si>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</si>
  <si>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</si>
  <si>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</si>
  <si>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</si>
  <si>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</si>
  <si>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</si>
  <si>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</si>
  <si>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</si>
  <si>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</si>
  <si>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</si>
  <si>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</si>
  <si>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</si>
  <si>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</si>
  <si>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</si>
  <si>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</si>
  <si>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</si>
  <si>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</si>
  <si>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</si>
  <si>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</si>
  <si>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</si>
  <si>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</si>
  <si>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</si>
  <si>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</si>
  <si>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</si>
  <si>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</si>
  <si>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</si>
  <si>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</si>
  <si>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</si>
  <si>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</si>
  <si>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</si>
  <si>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</si>
  <si>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</si>
  <si>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</si>
  <si>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</si>
  <si>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</si>
  <si>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</si>
  <si>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</si>
  <si>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</si>
  <si>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</si>
  <si>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</si>
  <si>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</si>
  <si>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</si>
  <si>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</si>
  <si>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</si>
  <si>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</si>
  <si>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</si>
  <si>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</si>
  <si>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</si>
  <si>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</si>
  <si>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</si>
  <si>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</si>
  <si>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</si>
  <si>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</si>
  <si>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</si>
  <si>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</si>
  <si>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</si>
  <si>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</si>
  <si>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</si>
  <si>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</si>
  <si>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</si>
  <si>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</si>
  <si>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</si>
  <si>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</si>
  <si>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</si>
  <si>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</si>
  <si>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</si>
  <si>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</si>
  <si>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</si>
  <si>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</si>
  <si>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</si>
  <si>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</si>
  <si>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</si>
  <si>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</si>
  <si>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</si>
  <si>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</si>
  <si>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</si>
  <si>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</si>
  <si>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</si>
  <si>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</si>
  <si>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</si>
  <si>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</si>
  <si>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</si>
  <si>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</si>
  <si>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</si>
  <si>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</si>
  <si>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</si>
  <si>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</si>
  <si>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</si>
  <si>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</si>
  <si>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</si>
  <si>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</si>
  <si>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</si>
  <si>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</si>
  <si>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</si>
  <si>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</si>
  <si>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</si>
  <si>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</si>
  <si>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</si>
  <si>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</si>
  <si>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</si>
  <si>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</si>
  <si>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</si>
  <si>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</si>
  <si>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</si>
  <si>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</si>
  <si>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</si>
  <si>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</si>
  <si>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</si>
  <si>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</si>
  <si>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</si>
  <si>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</si>
  <si>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</si>
  <si>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</si>
  <si>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</si>
  <si>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</si>
  <si>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</si>
  <si>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</si>
  <si>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</si>
  <si>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</si>
  <si>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</si>
  <si>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</si>
  <si>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</si>
  <si>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</si>
  <si>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</si>
  <si>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</si>
  <si>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</si>
  <si>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</si>
  <si>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</si>
  <si>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</si>
  <si>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</si>
  <si>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</si>
  <si>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</si>
  <si>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</si>
  <si>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</si>
  <si>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</si>
  <si>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</si>
  <si>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</si>
  <si>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</si>
  <si>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</si>
  <si>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</si>
  <si>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</si>
  <si>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</si>
  <si>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</si>
  <si>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</si>
  <si>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</si>
  <si>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</si>
  <si>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</si>
  <si>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</si>
  <si>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</si>
  <si>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</si>
  <si>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</si>
  <si>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</si>
  <si>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</si>
  <si>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</si>
  <si>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</si>
  <si>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</si>
  <si>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</si>
  <si>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</si>
  <si>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</si>
  <si>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</si>
  <si>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</si>
  <si>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</si>
  <si>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</si>
  <si>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</si>
  <si>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</si>
  <si>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</si>
  <si>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</si>
  <si>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</si>
  <si>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</si>
  <si>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</si>
  <si>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</si>
  <si>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</si>
  <si>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</si>
  <si>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</si>
  <si>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</si>
  <si>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</si>
  <si>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</si>
  <si>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</si>
  <si>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</si>
  <si>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</si>
  <si>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</si>
  <si>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</si>
  <si>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</si>
  <si>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</si>
  <si>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</si>
  <si>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</si>
  <si>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</si>
  <si>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</si>
  <si>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</si>
  <si>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</si>
  <si>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</si>
  <si>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</si>
  <si>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</si>
  <si>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</si>
  <si>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</si>
  <si>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</si>
  <si>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</si>
  <si>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</si>
  <si>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</si>
  <si>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</si>
  <si>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</si>
  <si>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</si>
  <si>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</si>
  <si>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</si>
  <si>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</si>
  <si>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</si>
  <si>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</si>
  <si>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</si>
  <si>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</si>
  <si>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</si>
  <si>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</si>
  <si>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</si>
  <si>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</si>
  <si>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</si>
  <si>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</si>
  <si>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</si>
  <si>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</si>
  <si>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</si>
  <si>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</si>
  <si>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</si>
  <si>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</si>
  <si>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</si>
  <si>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</si>
  <si>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</si>
  <si>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</si>
  <si>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</si>
  <si>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</si>
  <si>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</si>
  <si>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</si>
  <si>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</si>
  <si>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</si>
  <si>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</si>
  <si>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</si>
  <si>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</si>
  <si>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</si>
  <si>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</si>
  <si>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</si>
  <si>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</si>
  <si>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</si>
  <si>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</si>
  <si>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</si>
  <si>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</si>
  <si>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</si>
  <si>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</si>
  <si>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</si>
  <si>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</si>
  <si>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</si>
  <si>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</si>
  <si>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</si>
  <si>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</si>
  <si>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</si>
  <si>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</si>
  <si>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</si>
  <si>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</si>
  <si>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</si>
  <si>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</si>
  <si>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</si>
  <si>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</si>
  <si>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</si>
  <si>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</si>
  <si>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</si>
  <si>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</si>
  <si>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</si>
  <si>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</si>
  <si>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</si>
  <si>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</si>
  <si>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</si>
  <si>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</si>
  <si>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</si>
  <si>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</si>
  <si>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</si>
  <si>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</si>
  <si>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</si>
  <si>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</si>
  <si>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</si>
  <si>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</si>
  <si>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</si>
  <si>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</si>
  <si>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</si>
  <si>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</si>
  <si>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</si>
  <si>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</si>
  <si>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</si>
  <si>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</si>
  <si>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</si>
  <si>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</si>
  <si>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</si>
  <si>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</si>
  <si>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</si>
  <si>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</si>
  <si>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</si>
  <si>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</si>
  <si>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</si>
  <si>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</si>
  <si>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</si>
  <si>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</si>
  <si>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</si>
  <si>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</si>
  <si>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</si>
  <si>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</si>
  <si>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</si>
  <si>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</si>
  <si>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</si>
  <si>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</si>
  <si>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</si>
  <si>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</si>
  <si>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</si>
  <si>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</si>
  <si>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</si>
  <si>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</si>
  <si>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</si>
  <si>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</si>
  <si>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</si>
  <si>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</si>
  <si>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</si>
  <si>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</si>
  <si>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</si>
  <si>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</si>
  <si>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</si>
  <si>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</si>
  <si>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</si>
  <si>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</si>
  <si>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</si>
  <si>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</si>
  <si>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</si>
  <si>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</si>
  <si>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</si>
  <si>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</si>
  <si>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</si>
  <si>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</si>
  <si>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</si>
  <si>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</si>
  <si>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</si>
  <si>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</si>
  <si>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</si>
  <si>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</si>
  <si>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</si>
  <si>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</si>
  <si>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</si>
  <si>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</si>
  <si>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</si>
  <si>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</si>
  <si>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</si>
  <si>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</si>
  <si>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</si>
  <si>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</si>
  <si>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</si>
  <si>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</si>
  <si>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</si>
  <si>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</si>
  <si>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</si>
  <si>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</si>
  <si>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</si>
  <si>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</si>
  <si>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</si>
  <si>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</si>
  <si>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</si>
  <si>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</si>
  <si>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</si>
  <si>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</si>
  <si>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</si>
  <si>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</si>
  <si>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</si>
  <si>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</si>
  <si>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</si>
  <si>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</si>
  <si>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</si>
  <si>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</si>
  <si>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</si>
  <si>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</si>
  <si>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</si>
  <si>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</si>
  <si>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</si>
  <si>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</si>
  <si>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</si>
  <si>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</si>
  <si>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</si>
  <si>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</si>
  <si>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</si>
  <si>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</si>
  <si>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</si>
  <si>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</si>
  <si>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</si>
  <si>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</si>
  <si>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</si>
  <si>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</si>
  <si>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</si>
  <si>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</si>
  <si>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</si>
  <si>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</si>
  <si>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</si>
  <si>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</si>
  <si>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</si>
  <si>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</si>
  <si>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</si>
  <si>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</si>
  <si>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</si>
  <si>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</si>
  <si>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</si>
  <si>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</si>
  <si>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</si>
  <si>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</si>
  <si>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</si>
  <si>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</si>
  <si>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</si>
  <si>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</si>
  <si>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</si>
  <si>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</si>
  <si>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</si>
  <si>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</si>
  <si>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</si>
  <si>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</si>
  <si>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</si>
  <si>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</si>
  <si>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</si>
  <si>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</si>
  <si>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</si>
  <si>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</si>
  <si>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</si>
  <si>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</si>
  <si>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</si>
  <si>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</si>
  <si>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</si>
  <si>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</si>
  <si>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</si>
  <si>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</si>
  <si>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</si>
  <si>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</si>
  <si>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</si>
  <si>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</si>
  <si>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</si>
  <si>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</si>
  <si>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</si>
  <si>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</si>
  <si>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</si>
  <si>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</si>
  <si>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</si>
  <si>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</si>
  <si>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</si>
  <si>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</si>
  <si>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</si>
  <si>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</si>
  <si>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</si>
  <si>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</si>
  <si>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</si>
  <si>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</si>
  <si>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</si>
  <si>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</si>
  <si>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</si>
  <si>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</si>
  <si>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</si>
  <si>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</si>
  <si>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</si>
  <si>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</si>
  <si>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</si>
  <si>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</si>
  <si>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</si>
  <si>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</si>
  <si>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</si>
  <si>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</si>
  <si>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</si>
  <si>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</si>
  <si>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</si>
  <si>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</si>
  <si>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</si>
  <si>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</si>
  <si>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</si>
  <si>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</si>
  <si>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</si>
  <si>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</si>
  <si>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</si>
  <si>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</si>
  <si>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</si>
  <si>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</si>
  <si>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</si>
  <si>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</si>
  <si>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</si>
  <si>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</si>
  <si>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</si>
  <si>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</si>
  <si>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</si>
  <si>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</si>
  <si>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</si>
  <si>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</si>
  <si>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</si>
  <si>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</si>
  <si>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</si>
  <si>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</si>
  <si>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</si>
  <si>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</si>
  <si>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</si>
  <si>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</si>
  <si>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</si>
  <si>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</si>
  <si>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</si>
  <si>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</si>
  <si>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</si>
  <si>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</si>
  <si>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</si>
  <si>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</si>
  <si>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</si>
  <si>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</si>
  <si>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</si>
  <si>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</si>
  <si>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</si>
  <si>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</si>
  <si>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</si>
  <si>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</si>
  <si>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</si>
  <si>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</si>
  <si>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</si>
  <si>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</si>
  <si>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</si>
  <si>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</si>
  <si>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</si>
  <si>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</si>
  <si>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</si>
  <si>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</si>
  <si>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</si>
  <si>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</si>
  <si>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</si>
  <si>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</si>
  <si>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</si>
  <si>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</si>
  <si>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</si>
  <si>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</si>
  <si>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</si>
  <si>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</si>
  <si>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</si>
  <si>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</si>
  <si>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</si>
  <si>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</si>
  <si>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</si>
  <si>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</si>
  <si>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</si>
  <si>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</si>
  <si>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</si>
  <si>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</si>
  <si>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</si>
  <si>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</si>
  <si>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</si>
  <si>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</si>
  <si>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</si>
  <si>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</si>
  <si>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</si>
  <si>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</si>
  <si>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</si>
  <si>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</si>
  <si>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</si>
  <si>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</si>
  <si>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</si>
  <si>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</si>
  <si>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</si>
  <si>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</si>
  <si>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</si>
  <si>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</si>
  <si>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</si>
  <si>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</si>
  <si>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</si>
  <si>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</si>
  <si>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</si>
  <si>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</si>
  <si>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</si>
  <si>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</si>
  <si>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</si>
  <si>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</si>
  <si>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</si>
  <si>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</si>
  <si>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</si>
  <si>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</si>
  <si>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</si>
  <si>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</si>
  <si>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</si>
  <si>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</si>
  <si>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</si>
  <si>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</si>
  <si>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</si>
  <si>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</si>
  <si>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</si>
  <si>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</si>
  <si>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</si>
  <si>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</si>
  <si>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</si>
  <si>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</si>
  <si>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</si>
  <si>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</si>
  <si>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</si>
  <si>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</si>
  <si>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</si>
  <si>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</si>
  <si>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</si>
  <si>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</si>
  <si>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</si>
  <si>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</si>
  <si>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</si>
  <si>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</si>
  <si>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</si>
  <si>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</si>
  <si>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</si>
  <si>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</si>
  <si>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</si>
  <si>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</si>
  <si>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</si>
  <si>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</si>
  <si>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</si>
  <si>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</si>
  <si>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</si>
  <si>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</si>
  <si>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</si>
  <si>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</si>
  <si>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</si>
  <si>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</si>
  <si>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</si>
  <si>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</si>
  <si>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</si>
  <si>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</si>
  <si>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</si>
  <si>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</si>
  <si>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</si>
  <si>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</si>
  <si>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</si>
  <si>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</si>
  <si>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</si>
  <si>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</si>
  <si>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</si>
  <si>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</si>
  <si>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</si>
  <si>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</si>
  <si>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</si>
  <si>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</si>
  <si>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</si>
  <si>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</si>
  <si>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</si>
  <si>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</si>
  <si>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</si>
  <si>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</si>
  <si>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</si>
  <si>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</si>
  <si>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</si>
  <si>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</si>
  <si>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</si>
  <si>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</si>
  <si>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</si>
  <si>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</si>
  <si>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</si>
  <si>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</si>
  <si>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</si>
  <si>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</si>
  <si>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</si>
  <si>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</si>
  <si>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</si>
  <si>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</si>
  <si>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</si>
  <si>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</si>
  <si>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</si>
  <si>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</si>
  <si>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</si>
  <si>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</si>
  <si>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</si>
  <si>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</si>
  <si>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</si>
  <si>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</si>
  <si>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</si>
  <si>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</si>
  <si>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</si>
  <si>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</si>
  <si>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</si>
  <si>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</si>
  <si>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</si>
  <si>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</si>
  <si>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</si>
  <si>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</si>
  <si>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</si>
  <si>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</si>
  <si>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</si>
  <si>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</si>
  <si>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</si>
  <si>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</si>
  <si>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</si>
  <si>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</si>
  <si>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</si>
  <si>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</si>
  <si>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</si>
  <si>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</si>
  <si>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</si>
  <si>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</si>
  <si>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</si>
  <si>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</si>
  <si>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</si>
  <si>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</si>
  <si>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</si>
  <si>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</si>
  <si>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</si>
  <si>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</si>
  <si>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</si>
  <si>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</si>
  <si>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</si>
  <si>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</si>
  <si>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</si>
  <si>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</si>
  <si>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</si>
  <si>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</si>
  <si>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</si>
  <si>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</si>
  <si>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</si>
  <si>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</si>
  <si>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</si>
  <si>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</si>
  <si>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</si>
  <si>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</si>
  <si>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</si>
  <si>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</si>
  <si>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</si>
  <si>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</si>
  <si>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</si>
  <si>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</si>
  <si>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</si>
  <si>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</si>
  <si>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</si>
  <si>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</si>
  <si>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</si>
  <si>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</si>
  <si>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</si>
  <si>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</si>
  <si>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</si>
  <si>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</si>
  <si>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</si>
  <si>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</si>
  <si>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</si>
  <si>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</si>
  <si>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</si>
  <si>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</si>
  <si>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</si>
  <si>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</si>
  <si>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</si>
  <si>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</si>
  <si>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</si>
  <si>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</si>
  <si>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</si>
  <si>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</si>
  <si>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</si>
  <si>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</si>
  <si>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</si>
  <si>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</si>
  <si>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</si>
  <si>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</si>
  <si>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</si>
  <si>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</si>
  <si>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</si>
  <si>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</si>
  <si>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</si>
  <si>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</si>
  <si>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</si>
  <si>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</si>
  <si>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</si>
  <si>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</si>
  <si>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</si>
  <si>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</si>
  <si>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</si>
  <si>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</si>
  <si>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</si>
  <si>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</si>
  <si>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</si>
  <si>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</si>
  <si>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</si>
  <si>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</si>
  <si>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</si>
  <si>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</si>
  <si>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</si>
  <si>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</si>
  <si>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</si>
  <si>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</si>
  <si>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</si>
  <si>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</si>
  <si>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</si>
  <si>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</si>
  <si>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</si>
  <si>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</si>
  <si>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</si>
  <si>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</si>
  <si>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</si>
  <si>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</si>
  <si>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</si>
  <si>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</si>
  <si>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</si>
  <si>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</si>
  <si>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</si>
  <si>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</si>
  <si>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</si>
  <si>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</si>
  <si>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</si>
  <si>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</si>
  <si>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</si>
  <si>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</si>
  <si>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</si>
  <si>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</si>
  <si>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</si>
  <si>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</si>
  <si>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</si>
  <si>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</si>
  <si>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</si>
  <si>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</si>
  <si>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</si>
  <si>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</si>
  <si>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</si>
  <si>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</si>
  <si>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</si>
  <si>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</si>
  <si>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</si>
  <si>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</si>
  <si>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</si>
  <si>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</si>
  <si>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</si>
  <si>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</si>
  <si>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</si>
  <si>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</si>
  <si>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</si>
  <si>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</si>
  <si>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</si>
  <si>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</si>
  <si>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</si>
  <si>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</si>
  <si>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</si>
  <si>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</si>
  <si>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</si>
  <si>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</si>
  <si>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</si>
  <si>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</si>
  <si>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</si>
  <si>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</si>
  <si>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</si>
  <si>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</si>
  <si>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</si>
  <si>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</si>
  <si>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</si>
  <si>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</si>
  <si>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</si>
  <si>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</si>
  <si>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</si>
  <si>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</si>
  <si>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</si>
  <si>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</si>
  <si>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</si>
  <si>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</si>
  <si>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</si>
  <si>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</si>
  <si>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</si>
  <si>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</si>
  <si>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</si>
  <si>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</si>
  <si>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</si>
  <si>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</si>
  <si>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</si>
  <si>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</si>
  <si>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</si>
  <si>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</si>
  <si>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</si>
  <si>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</si>
  <si>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</si>
  <si>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</si>
  <si>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</si>
  <si>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</si>
  <si>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</si>
  <si>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</si>
  <si>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</si>
  <si>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</si>
  <si>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</si>
  <si>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</si>
  <si>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</si>
  <si>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</si>
  <si>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</si>
  <si>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</si>
  <si>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</si>
  <si>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</si>
  <si>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</si>
  <si>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</si>
  <si>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</si>
  <si>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</si>
  <si>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</si>
  <si>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</si>
  <si>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</si>
  <si>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</si>
  <si>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</si>
  <si>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</si>
  <si>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</si>
  <si>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</si>
  <si>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</si>
  <si>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</si>
  <si>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</si>
  <si>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</si>
  <si>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</si>
  <si>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</si>
  <si>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</si>
  <si>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</si>
  <si>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</si>
  <si>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</si>
  <si>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</si>
  <si>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</si>
  <si>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</si>
  <si>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</si>
  <si>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</si>
  <si>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</si>
  <si>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</si>
  <si>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</si>
  <si>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</si>
  <si>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</si>
  <si>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</si>
  <si>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</si>
  <si>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</si>
  <si>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</si>
  <si>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</si>
  <si>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</si>
  <si>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</si>
  <si>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</si>
  <si>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</si>
  <si>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</si>
  <si>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</si>
  <si>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</si>
  <si>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</si>
  <si>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</si>
  <si>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</si>
  <si>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</si>
  <si>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</si>
  <si>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</si>
  <si>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</si>
  <si>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</si>
  <si>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</si>
  <si>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</si>
  <si>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</si>
  <si>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</si>
  <si>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</si>
  <si>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</si>
  <si>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</si>
  <si>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</si>
  <si>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</si>
  <si>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</si>
  <si>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</si>
  <si>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</si>
  <si>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</si>
  <si>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</si>
  <si>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</si>
  <si>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</si>
  <si>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</si>
  <si>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</si>
  <si>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</si>
  <si>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</si>
  <si>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</si>
  <si>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</si>
  <si>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</si>
  <si>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</si>
  <si>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</si>
  <si>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</si>
  <si>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</si>
  <si>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</si>
  <si>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</si>
  <si>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</si>
  <si>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</si>
  <si>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</si>
  <si>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</si>
  <si>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</si>
  <si>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</si>
  <si>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</si>
  <si>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</si>
  <si>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</si>
  <si>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</si>
  <si>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</si>
  <si>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</si>
  <si>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</si>
  <si>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</si>
  <si>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</si>
  <si>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</si>
  <si>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</si>
  <si>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</si>
  <si>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</si>
  <si>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</si>
  <si>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</si>
  <si>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</si>
  <si>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</si>
  <si>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</si>
  <si>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</si>
  <si>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</si>
  <si>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</si>
  <si>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</si>
  <si>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</si>
  <si>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</si>
  <si>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</si>
  <si>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</si>
  <si>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</si>
  <si>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</si>
  <si>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</si>
  <si>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</si>
  <si>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</si>
  <si>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</si>
  <si>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</si>
  <si>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</si>
  <si>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</si>
  <si>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</si>
  <si>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</si>
  <si>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</si>
  <si>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</si>
  <si>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</si>
  <si>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</si>
  <si>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</si>
  <si>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</si>
  <si>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</si>
  <si>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</si>
  <si>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</si>
  <si>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</si>
  <si>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</si>
  <si>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</si>
  <si>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</si>
  <si>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</si>
  <si>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</si>
  <si>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</si>
  <si>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</si>
  <si>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</si>
  <si>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</si>
  <si>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</si>
  <si>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</si>
  <si>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</si>
  <si>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</si>
  <si>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</si>
  <si>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</si>
  <si>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</si>
  <si>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</si>
  <si>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</si>
  <si>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</si>
  <si>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</si>
  <si>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</si>
  <si>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</si>
  <si>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</si>
  <si>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</si>
  <si>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</si>
  <si>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</si>
  <si>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</si>
  <si>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</si>
  <si>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</si>
  <si>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</si>
  <si>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</si>
  <si>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</si>
  <si>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</si>
  <si>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</si>
  <si>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</si>
  <si>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</si>
  <si>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</si>
  <si>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</si>
  <si>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</si>
  <si>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</si>
  <si>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</si>
  <si>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</si>
  <si>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</si>
  <si>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</si>
  <si>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</si>
  <si>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</si>
  <si>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</si>
  <si>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</si>
  <si>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</si>
  <si>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</si>
  <si>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</si>
  <si>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</si>
  <si>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</si>
  <si>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</si>
  <si>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</si>
  <si>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</si>
  <si>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</si>
  <si>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</si>
  <si>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</si>
  <si>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</si>
  <si>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</si>
  <si>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</si>
  <si>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</si>
  <si>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</si>
  <si>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</si>
  <si>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</si>
  <si>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</si>
  <si>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</si>
  <si>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</si>
  <si>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</si>
  <si>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</si>
  <si>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</si>
  <si>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</si>
  <si>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</si>
  <si>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</si>
  <si>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</si>
  <si>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</si>
  <si>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</si>
  <si>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</si>
  <si>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</si>
  <si>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</si>
  <si>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</si>
  <si>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</si>
  <si>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</si>
  <si>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</si>
  <si>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</si>
  <si>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</si>
  <si>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</si>
  <si>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</si>
  <si>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</si>
  <si>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</si>
  <si>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</si>
  <si>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</si>
  <si>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</si>
  <si>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</si>
  <si>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</si>
  <si>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</si>
  <si>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</si>
  <si>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</si>
  <si>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</si>
  <si>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</si>
  <si>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</si>
  <si>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</si>
  <si>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</si>
  <si>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</si>
  <si>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</si>
  <si>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</si>
  <si>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</si>
  <si>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</si>
  <si>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</si>
  <si>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</si>
  <si>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</si>
  <si>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</si>
  <si>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</si>
  <si>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</si>
  <si>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</si>
  <si>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</si>
  <si>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</si>
  <si>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</si>
  <si>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</si>
  <si>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</si>
  <si>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</si>
  <si>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</si>
  <si>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</si>
  <si>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</si>
  <si>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</si>
  <si>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</si>
  <si>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</si>
  <si>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</si>
  <si>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</si>
  <si>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</si>
  <si>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</si>
  <si>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</si>
  <si>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</si>
  <si>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</si>
  <si>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</si>
  <si>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</si>
  <si>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</si>
  <si>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</si>
  <si>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</si>
  <si>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</si>
  <si>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</si>
  <si>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</si>
  <si>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</si>
  <si>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</si>
  <si>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</si>
  <si>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</si>
  <si>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</si>
  <si>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</si>
  <si>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</si>
  <si>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</si>
  <si>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</si>
  <si>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</si>
  <si>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</si>
  <si>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</si>
  <si>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</si>
  <si>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</si>
  <si>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</si>
  <si>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</si>
  <si>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</si>
  <si>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</si>
  <si>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</si>
  <si>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</si>
  <si>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</si>
  <si>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</si>
  <si>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</si>
  <si>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</si>
  <si>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</si>
  <si>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</si>
  <si>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</si>
  <si>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</si>
  <si>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</si>
  <si>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</si>
  <si>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</si>
  <si>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</si>
  <si>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</si>
  <si>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</si>
  <si>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</si>
  <si>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</si>
  <si>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</si>
  <si>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</si>
  <si>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</si>
  <si>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</si>
  <si>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</si>
  <si>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</si>
  <si>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</si>
  <si>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</si>
  <si>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</si>
  <si>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</si>
  <si>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</si>
  <si>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</si>
  <si>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</si>
  <si>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</si>
  <si>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</si>
  <si>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</si>
  <si>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</si>
  <si>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</si>
  <si>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</si>
  <si>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</si>
  <si>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</si>
  <si>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</si>
  <si>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</si>
  <si>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</si>
  <si>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</si>
  <si>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</si>
  <si>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</si>
  <si>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</si>
  <si>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</si>
  <si>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</si>
  <si>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</si>
  <si>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</si>
  <si>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</si>
  <si>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</si>
  <si>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</si>
  <si>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</si>
  <si>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</si>
  <si>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</si>
  <si>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</si>
  <si>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</si>
  <si>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</si>
  <si>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</si>
  <si>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</si>
  <si>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</si>
  <si>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</si>
  <si>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</si>
  <si>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</si>
  <si>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</si>
  <si>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</si>
  <si>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</si>
  <si>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</si>
  <si>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</si>
  <si>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</si>
  <si>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</si>
  <si>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</si>
  <si>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</si>
  <si>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</si>
  <si>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</si>
  <si>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</si>
  <si>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</si>
  <si>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</si>
  <si>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</si>
  <si>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</si>
  <si>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</si>
  <si>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</si>
  <si>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</si>
  <si>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</si>
  <si>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</si>
  <si>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</si>
  <si>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</si>
  <si>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</si>
  <si>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</si>
  <si>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</si>
  <si>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</si>
  <si>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</si>
  <si>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</si>
  <si>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</si>
  <si>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</si>
  <si>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</si>
  <si>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</si>
  <si>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</si>
  <si>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</si>
  <si>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</si>
  <si>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</si>
  <si>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</si>
  <si>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</si>
  <si>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</si>
  <si>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</si>
  <si>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</si>
  <si>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</si>
  <si>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</si>
  <si>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</si>
  <si>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</si>
  <si>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</si>
  <si>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</si>
  <si>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</si>
  <si>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</si>
  <si>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</si>
  <si>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</si>
  <si>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</si>
  <si>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</si>
  <si>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</si>
  <si>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</si>
  <si>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</si>
  <si>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</si>
  <si>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</si>
  <si>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</si>
  <si>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</si>
  <si>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</si>
  <si>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</si>
  <si>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</si>
  <si>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</si>
  <si>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</si>
  <si>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</si>
  <si>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</si>
  <si>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</si>
  <si>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</si>
  <si>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</si>
  <si>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</si>
  <si>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</si>
  <si>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</si>
  <si>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</si>
  <si>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</si>
  <si>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</si>
  <si>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</si>
  <si>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</si>
  <si>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</si>
  <si>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</si>
  <si>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</si>
  <si>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</si>
  <si>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</si>
  <si>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</si>
  <si>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</si>
  <si>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</si>
  <si>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</si>
  <si>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</si>
  <si>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</si>
  <si>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</si>
  <si>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</si>
  <si>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</si>
  <si>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</si>
  <si>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</si>
  <si>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</si>
  <si>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</si>
  <si>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</si>
  <si>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</si>
  <si>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</si>
  <si>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</si>
  <si>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</si>
  <si>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</si>
  <si>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</si>
  <si>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</si>
  <si>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</si>
  <si>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</si>
  <si>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</si>
  <si>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</si>
  <si>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</si>
  <si>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</si>
  <si>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</si>
  <si>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</si>
  <si>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</si>
  <si>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</si>
  <si>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</si>
  <si>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</si>
  <si>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</si>
  <si>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</si>
  <si>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</si>
  <si>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</si>
  <si>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</si>
  <si>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</si>
  <si>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</si>
  <si>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</si>
  <si>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</si>
  <si>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</si>
  <si>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</si>
  <si>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</si>
  <si>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</si>
  <si>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</si>
  <si>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</si>
  <si>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</si>
  <si>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</si>
  <si>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</si>
  <si>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</si>
  <si>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</si>
  <si>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</si>
  <si>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</si>
  <si>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</si>
  <si>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</si>
  <si>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</si>
  <si>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</si>
  <si>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</si>
  <si>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</si>
  <si>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</si>
  <si>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</si>
  <si>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</si>
  <si>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</si>
  <si>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</si>
  <si>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</si>
  <si>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</si>
  <si>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</si>
  <si>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</si>
  <si>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</si>
  <si>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</si>
  <si>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</si>
  <si>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</si>
  <si>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</si>
  <si>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</si>
  <si>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</si>
  <si>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</si>
  <si>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</si>
  <si>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</si>
  <si>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</si>
  <si>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</si>
  <si>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</si>
  <si>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</si>
  <si>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</si>
  <si>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</si>
  <si>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</si>
  <si>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</si>
  <si>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</si>
  <si>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</si>
  <si>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</si>
  <si>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</si>
  <si>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</si>
  <si>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</si>
  <si>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</si>
  <si>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</si>
  <si>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</si>
  <si>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</si>
  <si>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</si>
  <si>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</si>
  <si>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</si>
  <si>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</si>
  <si>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</si>
  <si>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</si>
  <si>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</si>
  <si>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</si>
  <si>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</si>
  <si>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</si>
  <si>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</si>
  <si>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</si>
  <si>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</si>
  <si>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</si>
  <si>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</si>
  <si>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</si>
  <si>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</si>
  <si>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</si>
  <si>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</si>
  <si>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</si>
  <si>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</si>
  <si>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</si>
  <si>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</si>
  <si>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</si>
  <si>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</si>
  <si>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</si>
  <si>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</si>
  <si>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</si>
  <si>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</si>
  <si>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</si>
  <si>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</si>
  <si>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</si>
  <si>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</si>
  <si>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</si>
  <si>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</si>
  <si>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</si>
  <si>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</si>
  <si>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</si>
  <si>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</si>
  <si>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</si>
  <si>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</si>
  <si>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</si>
  <si>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</si>
  <si>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</si>
  <si>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</si>
  <si>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</si>
  <si>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</si>
  <si>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</si>
  <si>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</si>
  <si>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</si>
  <si>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</si>
  <si>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</si>
  <si>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</si>
  <si>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</si>
  <si>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</si>
  <si>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</si>
  <si>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</si>
  <si>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</si>
  <si>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</si>
  <si>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</si>
  <si>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</si>
  <si>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</si>
  <si>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</si>
  <si>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</si>
  <si>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</si>
  <si>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</si>
  <si>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</si>
  <si>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</si>
  <si>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</si>
  <si>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</si>
  <si>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</si>
  <si>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</si>
  <si>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</si>
  <si>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</si>
  <si>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</si>
  <si>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</si>
  <si>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</si>
  <si>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</si>
  <si>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</si>
  <si>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</si>
  <si>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</si>
  <si>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</si>
  <si>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</si>
  <si>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</si>
  <si>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</si>
  <si>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</si>
  <si>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</si>
  <si>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</si>
  <si>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</si>
  <si>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</si>
  <si>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</si>
  <si>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</si>
  <si>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</si>
  <si>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</si>
  <si>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</si>
  <si>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</si>
  <si>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</si>
  <si>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</si>
  <si>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</si>
  <si>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</si>
  <si>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</si>
  <si>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</si>
  <si>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</si>
  <si>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</si>
  <si>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</si>
  <si>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</si>
  <si>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</si>
  <si>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</si>
  <si>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</si>
  <si>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</si>
  <si>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</si>
  <si>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</si>
  <si>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</si>
  <si>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</si>
  <si>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</si>
  <si>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</si>
  <si>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</si>
  <si>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</si>
  <si>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</si>
  <si>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</si>
  <si>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</si>
  <si>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</si>
  <si>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</si>
  <si>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</si>
  <si>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</si>
  <si>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</si>
  <si>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</si>
  <si>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</si>
  <si>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</si>
  <si>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</si>
  <si>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</si>
  <si>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</si>
  <si>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</si>
  <si>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</si>
  <si>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</si>
  <si>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</si>
  <si>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</si>
  <si>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</si>
  <si>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</si>
  <si>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</si>
  <si>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</si>
  <si>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</si>
  <si>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</si>
  <si>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</si>
  <si>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</si>
  <si>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</si>
  <si>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</si>
  <si>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</si>
  <si>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</si>
  <si>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</si>
  <si>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</si>
  <si>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</si>
  <si>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</si>
  <si>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</si>
  <si>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</si>
  <si>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</si>
  <si>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</si>
  <si>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</si>
  <si>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</si>
  <si>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</si>
  <si>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</si>
  <si>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</si>
  <si>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</si>
  <si>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</si>
  <si>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</si>
  <si>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</si>
  <si>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</si>
  <si>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</si>
  <si>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</si>
  <si>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</si>
  <si>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</si>
  <si>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</si>
  <si>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</si>
  <si>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</si>
  <si>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</si>
  <si>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</si>
  <si>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</si>
  <si>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</si>
  <si>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</si>
  <si>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</si>
  <si>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</si>
  <si>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</si>
  <si>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</si>
  <si>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</si>
  <si>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</si>
  <si>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</si>
  <si>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</si>
  <si>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</si>
  <si>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</si>
  <si>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</si>
  <si>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</si>
  <si>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</si>
  <si>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</si>
  <si>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</si>
  <si>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</si>
  <si>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</si>
  <si>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</si>
  <si>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</si>
  <si>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</si>
  <si>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</si>
  <si>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</si>
  <si>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</si>
  <si>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</si>
  <si>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</si>
  <si>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</si>
  <si>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</si>
  <si>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</si>
  <si>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</si>
  <si>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</si>
  <si>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</si>
  <si>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</si>
  <si>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</si>
  <si>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</si>
  <si>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</si>
  <si>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</si>
  <si>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</si>
  <si>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</si>
  <si>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</si>
  <si>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</si>
  <si>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</si>
  <si>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</si>
  <si>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</si>
  <si>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</si>
  <si>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</si>
  <si>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</si>
  <si>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</si>
  <si>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</si>
  <si>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</si>
  <si>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</si>
  <si>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</si>
  <si>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</si>
  <si>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</si>
  <si>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</si>
  <si>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</si>
  <si>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</si>
  <si>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</si>
  <si>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</si>
  <si>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</si>
  <si>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</si>
  <si>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</si>
  <si>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</si>
  <si>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</si>
  <si>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</si>
  <si>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</si>
  <si>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</si>
  <si>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</si>
  <si>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</si>
  <si>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</si>
  <si>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</si>
  <si>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</si>
  <si>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</si>
  <si>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</si>
  <si>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</si>
  <si>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</si>
  <si>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</si>
  <si>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</si>
  <si>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</si>
  <si>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</si>
  <si>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</si>
  <si>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</si>
  <si>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</si>
  <si>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</si>
  <si>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</si>
  <si>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</si>
  <si>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</si>
  <si>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</si>
  <si>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</si>
  <si>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</si>
  <si>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</si>
  <si>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</si>
  <si>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</si>
  <si>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</si>
  <si>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</si>
  <si>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</si>
  <si>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</si>
  <si>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</si>
  <si>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</si>
  <si>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</si>
  <si>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</si>
  <si>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</si>
  <si>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</si>
  <si>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</si>
  <si>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</si>
  <si>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</si>
  <si>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</si>
  <si>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</si>
  <si>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</si>
  <si>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</si>
  <si>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</si>
  <si>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</si>
  <si>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</si>
  <si>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</si>
  <si>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</si>
  <si>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</si>
  <si>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</si>
  <si>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</si>
  <si>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</si>
  <si>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</si>
  <si>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</si>
  <si>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</si>
  <si>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</si>
  <si>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</si>
  <si>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</si>
  <si>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</si>
  <si>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</si>
  <si>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</si>
  <si>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</si>
  <si>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</si>
  <si>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</si>
  <si>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</si>
  <si>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</si>
  <si>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</si>
  <si>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</si>
  <si>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</si>
  <si>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</si>
  <si>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</si>
  <si>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</si>
  <si>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</si>
  <si>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</si>
  <si>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</si>
  <si>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</si>
  <si>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</si>
  <si>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</si>
  <si>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</si>
  <si>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</si>
  <si>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</si>
  <si>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</si>
  <si>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</si>
  <si>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</si>
  <si>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</si>
  <si>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</si>
  <si>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</si>
  <si>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</si>
  <si>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</si>
  <si>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</si>
  <si>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</si>
  <si>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</si>
  <si>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</si>
  <si>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</si>
  <si>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</si>
  <si>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</si>
  <si>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</si>
  <si>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</si>
  <si>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</si>
  <si>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</si>
  <si>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</si>
  <si>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</si>
  <si>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</si>
  <si>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</si>
  <si>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</si>
  <si>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</si>
  <si>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</si>
  <si>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</si>
  <si>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</si>
  <si>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</si>
  <si>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</si>
  <si>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</si>
  <si>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</si>
  <si>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</si>
  <si>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</si>
  <si>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</si>
  <si>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</si>
  <si>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</si>
  <si>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</si>
  <si>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</si>
  <si>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</si>
  <si>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</si>
  <si>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</si>
  <si>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</si>
  <si>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</si>
  <si>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</si>
  <si>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</si>
  <si>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</si>
  <si>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</si>
  <si>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</si>
  <si>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</si>
  <si>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</si>
  <si>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</si>
  <si>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</si>
  <si>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</si>
  <si>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</si>
  <si>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</si>
  <si>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</si>
  <si>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</si>
  <si>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</si>
  <si>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</si>
  <si>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</si>
  <si>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</si>
  <si>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</si>
  <si>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</si>
  <si>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</si>
  <si>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</si>
  <si>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</si>
  <si>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</si>
  <si>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</si>
  <si>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</si>
  <si>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</si>
  <si>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</si>
  <si>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</si>
  <si>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</si>
  <si>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</si>
  <si>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</si>
  <si>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</si>
  <si>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</si>
  <si>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</si>
  <si>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</si>
  <si>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</si>
  <si>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</si>
  <si>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</si>
  <si>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</si>
  <si>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</si>
  <si>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</si>
  <si>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</si>
  <si>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</si>
  <si>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</si>
  <si>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</si>
  <si>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</si>
  <si>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</si>
  <si>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</si>
  <si>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</si>
  <si>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</si>
  <si>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</si>
  <si>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</si>
  <si>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</si>
  <si>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</si>
  <si>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</si>
  <si>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</si>
  <si>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</si>
  <si>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</si>
  <si>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</si>
  <si>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</si>
  <si>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</si>
  <si>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</si>
  <si>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</si>
  <si>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</si>
  <si>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</si>
  <si>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</si>
  <si>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</si>
  <si>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</si>
  <si>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</si>
  <si>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</si>
  <si>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</si>
  <si>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</si>
  <si>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</si>
  <si>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</si>
  <si>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</si>
  <si>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</si>
  <si>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</si>
  <si>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</si>
  <si>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</si>
  <si>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</si>
  <si>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</si>
  <si>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</si>
  <si>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</si>
  <si>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</si>
  <si>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</si>
  <si>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</si>
  <si>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</si>
  <si>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</si>
  <si>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</si>
  <si>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</si>
  <si>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</si>
  <si>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</si>
  <si>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</si>
  <si>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</si>
  <si>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</si>
  <si>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</si>
  <si>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</si>
  <si>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</si>
  <si>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</si>
  <si>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</si>
  <si>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</si>
  <si>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</si>
  <si>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</si>
  <si>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</si>
  <si>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</si>
  <si>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</si>
  <si>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</si>
  <si>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</si>
  <si>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</si>
  <si>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</si>
  <si>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</si>
  <si>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</si>
  <si>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</si>
  <si>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</si>
  <si>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</si>
  <si>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</si>
  <si>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</si>
  <si>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</si>
  <si>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</si>
  <si>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</si>
  <si>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</si>
  <si>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</si>
  <si>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</si>
  <si>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</si>
  <si>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</si>
  <si>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</si>
  <si>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</si>
  <si>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</si>
  <si>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</si>
  <si>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</si>
  <si>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</si>
  <si>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</si>
  <si>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</si>
  <si>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</si>
  <si>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</si>
  <si>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</si>
  <si>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</si>
  <si>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</si>
  <si>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</si>
  <si>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</si>
  <si>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</si>
  <si>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</si>
  <si>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</si>
  <si>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</si>
  <si>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</si>
  <si>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</si>
  <si>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</si>
  <si>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</si>
  <si>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</si>
  <si>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</si>
  <si>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</si>
  <si>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</si>
  <si>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</si>
  <si>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</si>
  <si>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</si>
  <si>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</si>
  <si>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</si>
  <si>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</si>
  <si>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</si>
  <si>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</si>
  <si>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</si>
  <si>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</si>
  <si>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</si>
  <si>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</si>
  <si>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</si>
  <si>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</si>
  <si>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</si>
  <si>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</si>
  <si>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</si>
  <si>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</si>
  <si>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</si>
  <si>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</si>
  <si>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</si>
  <si>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</si>
  <si>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</si>
  <si>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</si>
  <si>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</si>
  <si>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</si>
  <si>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</si>
  <si>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</si>
  <si>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</si>
  <si>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</si>
  <si>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</si>
  <si>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</si>
  <si>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</si>
  <si>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</si>
  <si>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</si>
  <si>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</si>
  <si>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</si>
  <si>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</si>
  <si>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</si>
  <si>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</si>
  <si>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</si>
  <si>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</si>
  <si>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</si>
  <si>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</si>
  <si>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</si>
  <si>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</si>
  <si>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</si>
  <si>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</si>
  <si>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</si>
  <si>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</si>
  <si>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</si>
  <si>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</si>
  <si>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</si>
  <si>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</si>
  <si>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</si>
  <si>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</si>
  <si>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</si>
  <si>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Guerrilla RF, Inc.</t>
  </si>
  <si>
    <t>This is a compilation of CMRTs as reported by our entire supply chain</t>
  </si>
  <si>
    <t>Steven Smith</t>
  </si>
  <si>
    <t>Ssmith@Guerrilla-rf.com</t>
  </si>
  <si>
    <t>Quality Division</t>
  </si>
  <si>
    <t>Environmental@Guerrilla-rf.com</t>
  </si>
  <si>
    <t>VP Quality</t>
  </si>
  <si>
    <t>336 541 6059</t>
  </si>
  <si>
    <t>100%</t>
  </si>
  <si>
    <t>www.guerrilla-rf.com</t>
  </si>
  <si>
    <t>189-1, Sayamagahara</t>
    <phoneticPr fontId="0" type="noConversion"/>
  </si>
  <si>
    <t>(+81)3-5381-0727</t>
    <phoneticPr fontId="0" type="noConversion"/>
  </si>
  <si>
    <t>Inqurities on the home page of the company</t>
    <phoneticPr fontId="0" type="noConversion"/>
  </si>
  <si>
    <t>Certified to Conformant Gold Refiner</t>
    <phoneticPr fontId="0" type="noConversion"/>
  </si>
  <si>
    <t>recycled</t>
    <phoneticPr fontId="0" type="noConversion"/>
  </si>
  <si>
    <t>Conformant Gold Refiner</t>
    <phoneticPr fontId="0" type="noConversion"/>
  </si>
  <si>
    <t>Eugene Cheng</t>
    <phoneticPr fontId="0" type="noConversion"/>
  </si>
  <si>
    <t>eugene.cheng@solartech.com.tw</t>
    <phoneticPr fontId="0" type="noConversion"/>
  </si>
  <si>
    <t>recycled</t>
  </si>
  <si>
    <t>Mr. Chen Yi</t>
  </si>
  <si>
    <t>51464595@qq.com</t>
  </si>
  <si>
    <t>Mr.Janny Jiang</t>
  </si>
  <si>
    <t>jiujiang_jx@yahoo.com</t>
  </si>
  <si>
    <t>Mr.Li Hui</t>
  </si>
  <si>
    <t>export@jjtanbre.com.cn</t>
  </si>
  <si>
    <t>Ms. Huang Yan</t>
  </si>
  <si>
    <t>710612919@qq.com</t>
  </si>
  <si>
    <t>Ms. Zhu Xiao Juan</t>
  </si>
  <si>
    <t>selene@jinchengtn.com</t>
  </si>
  <si>
    <t>Mr. Ronaldo Lasmar</t>
  </si>
  <si>
    <t>ronaldo.lasmar@mtaboca.com.br</t>
  </si>
  <si>
    <t>from theirown mine</t>
  </si>
  <si>
    <t>CID001277</t>
    <phoneticPr fontId="0" type="noConversion"/>
  </si>
  <si>
    <t>Mr. Xu Tao</t>
  </si>
  <si>
    <t>xut_nniec@otic.com.cn</t>
  </si>
  <si>
    <t>CID000616</t>
    <phoneticPr fontId="0" type="noConversion"/>
  </si>
  <si>
    <t>Ms. Liang Meijing</t>
  </si>
  <si>
    <t>liangmeijing@ximeigroup.com</t>
  </si>
  <si>
    <t>Bergla 33</t>
  </si>
  <si>
    <t>St. Martin i.S.</t>
  </si>
  <si>
    <t>Steffen Schmidt</t>
  </si>
  <si>
    <t>s.schmidt@wolfram.at</t>
  </si>
  <si>
    <t>RMAP assessment 2020</t>
  </si>
  <si>
    <t>numerous mines, including our own mine</t>
  </si>
  <si>
    <t>worldwide, incl CAHRAs, excl. DRC</t>
  </si>
  <si>
    <t>we are the smelter ourselves - details see declaration page.</t>
  </si>
  <si>
    <t>Not disclosed per RJC</t>
  </si>
  <si>
    <t>RJC refiner. Removed from RMI conformant List on 1/31/2023. Due Diligence is On-going</t>
  </si>
  <si>
    <t>Some are recycled or scrap sourced but not all.</t>
  </si>
  <si>
    <t>Conformant</t>
  </si>
  <si>
    <t>Recycled, Scrap</t>
  </si>
  <si>
    <t>Recycled, or sourced from scrap, or CAHRA</t>
  </si>
  <si>
    <t>Not disclosed per LBMA</t>
  </si>
  <si>
    <t>Not disclosed per RJC/LBMA</t>
  </si>
  <si>
    <t>Not disclose per RJC</t>
  </si>
  <si>
    <t>Some are sourced from CAHRA, scrap, or recycled, but not all.</t>
  </si>
  <si>
    <t>Some are recycled or sourced from scrap, CAHRA, or Covered Countires, but not all.</t>
  </si>
  <si>
    <t>Removed from RMI Conformant list on 2/28/2023. Due Diligence is On-going</t>
  </si>
  <si>
    <t>Removed from RMI Conformant list on 1/31/2023. Due Diligence is On-going</t>
  </si>
  <si>
    <t>Some are sourced from CAHRA, or Cover Countries, but not all.</t>
  </si>
  <si>
    <t>Some are recycled or sourced from CAHRA, DRC, or scrap, but not all.</t>
  </si>
  <si>
    <t>Some are recycled or sourced from CAHRA, DRC, Cover Countries, or scrap sourced, but not all.</t>
  </si>
  <si>
    <t>Some are CAHRA sourced, but not all.</t>
  </si>
  <si>
    <t>Some are CAHRA, DRC, Cover Countries sourced, but not all.</t>
  </si>
  <si>
    <t>Some are CAHRA, DRC, Cover Countries, Recycled or scrap sourced, but not all.</t>
  </si>
  <si>
    <t>Some are CAHRA, Recycled or scrap sourced, but not all.</t>
  </si>
  <si>
    <t>Some are CAHRA, DRC, or Cover Countries sourced, but not all.</t>
  </si>
  <si>
    <t>Sourced from CAHRA</t>
  </si>
  <si>
    <t>Sourced from CAHRA or Cover Countries</t>
  </si>
  <si>
    <t>CID002593</t>
  </si>
  <si>
    <t>PT Rajehan Ariq</t>
  </si>
  <si>
    <t>Entered RMI E-CAP on 2/15/2023</t>
  </si>
  <si>
    <t xml:space="preserve">Some are recycled or scrap sourced but not all. </t>
  </si>
  <si>
    <t>Some are CAHRA, DRC, Recycled or scrap sourced, but not all.</t>
  </si>
  <si>
    <t>Not disclosed per TI-CMC</t>
  </si>
  <si>
    <t>Some are CAHRA, Cover Countries, DRC sourced, but not all</t>
  </si>
  <si>
    <t>Some are Cover Countries sourced, but not all.</t>
  </si>
  <si>
    <t>Some are DRC, Cover Countries sourced, but not all.</t>
  </si>
  <si>
    <t>UNKNOW</t>
    <phoneticPr fontId="98" type="noConversion"/>
  </si>
  <si>
    <t>N/A</t>
    <phoneticPr fontId="98" type="noConversion"/>
  </si>
  <si>
    <t>Maharashtra</t>
  </si>
  <si>
    <t>Eugene Cheng</t>
  </si>
  <si>
    <t>eugene.cheng@solartech.com.tw</t>
  </si>
  <si>
    <t>189-1, Sayamagahara</t>
  </si>
  <si>
    <t>(+81)3-5381-0727</t>
  </si>
  <si>
    <t>Inqurities on the home page of the company</t>
  </si>
  <si>
    <t>Conformant Gold Refiner</t>
  </si>
  <si>
    <t>Ganzhou Seadragon W&amp;Mo Co., Ltd</t>
  </si>
  <si>
    <t>No. 28, Xijin Third Road, Ganzhou High-tech Industrial Development Zone, Gan County District, Ganzhou, Jiangxi,P.R.China</t>
  </si>
  <si>
    <t>Jiangxi</t>
  </si>
  <si>
    <t>Nancy Zhang</t>
  </si>
  <si>
    <t>nancy@grand-tungsten.com</t>
  </si>
  <si>
    <t>Ganzhou Grand Metals Minerals Industry Co.,Ltd.</t>
  </si>
  <si>
    <t>China</t>
  </si>
  <si>
    <t>Jiangwu H.C. Starck Tungsten Products Co., Ltd</t>
  </si>
  <si>
    <t>ZhangGong district, Ganzhou city</t>
  </si>
  <si>
    <t>Chedi Yan</t>
  </si>
  <si>
    <t>zl19881029@qq.com</t>
  </si>
  <si>
    <t>Jiangwu H.C. Starck Tungsten Products Co,.Ltd.</t>
  </si>
  <si>
    <t>NO.300, KEJING SHE,HAICANG DISTRICT</t>
  </si>
  <si>
    <t>Liu (Eric) Renfeng</t>
  </si>
  <si>
    <t>liu.renfneg@cxtc.com</t>
  </si>
  <si>
    <t>Xingluokeng</t>
  </si>
  <si>
    <t>process concentrates, sodium tungstate, APT all sourced from China</t>
    <phoneticPr fontId="98" type="noConversion"/>
  </si>
  <si>
    <t>Chenzhou Dianmond Tungsten Products Co.,Ltd.</t>
  </si>
  <si>
    <t>Shizhuyuan, Suxian</t>
  </si>
  <si>
    <t>ZhangBo</t>
  </si>
  <si>
    <t>Zhangbo@chinacarbide.com</t>
  </si>
  <si>
    <t>Chenzhou Diamond Tungsten Products Co.,Ltd.</t>
  </si>
  <si>
    <t>nagatoro2-14</t>
  </si>
  <si>
    <t>Akio Nagaoka</t>
  </si>
  <si>
    <t>akiopp575@ml.tanaka.co.jp</t>
  </si>
  <si>
    <t>RMI Conformant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</si>
</sst>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nvironmental@Guerrilla-rf.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guerrilla-rf.com/" TargetMode="External"/><Relationship Id="rId4" Type="http://schemas.openxmlformats.org/officeDocument/2006/relationships/hyperlink" Target="mailto:Ssmith@Guerrilla-rf.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
      <c r="A13" s="293"/>
      <c r="B13" s="2">
        <v>1</v>
      </c>
      <c r="C13" s="27" t="s">
        <v>1084</v>
      </c>
      <c r="D13" s="28" t="s">
        <v>872</v>
      </c>
      <c r="E13" s="163" t="s">
        <v>849</v>
      </c>
      <c r="F13" s="163"/>
      <c r="G13" s="25"/>
    </row>
    <row r="14" spans="1:7" ht="30">
      <c r="A14" s="293"/>
      <c r="B14" s="2">
        <v>2</v>
      </c>
      <c r="C14" s="27" t="s">
        <v>1084</v>
      </c>
      <c r="D14" s="28" t="s">
        <v>1021</v>
      </c>
      <c r="E14" s="163" t="s">
        <v>530</v>
      </c>
      <c r="F14" s="163" t="s">
        <v>531</v>
      </c>
      <c r="G14" s="25"/>
    </row>
    <row r="15" spans="1:7" ht="89.15"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150000000000006"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5"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99999999999999"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5" customHeight="1">
      <c r="A34" s="293"/>
      <c r="B34" s="309"/>
      <c r="C34" s="300"/>
      <c r="D34" s="306"/>
      <c r="E34" s="303"/>
      <c r="F34" s="165" t="s">
        <v>67</v>
      </c>
      <c r="G34" s="25"/>
    </row>
    <row r="35" spans="1:7" ht="29.15" customHeight="1">
      <c r="A35" s="293"/>
      <c r="B35" s="309"/>
      <c r="C35" s="300"/>
      <c r="D35" s="306"/>
      <c r="E35" s="303"/>
      <c r="F35" s="165" t="s">
        <v>68</v>
      </c>
      <c r="G35" s="25"/>
    </row>
    <row r="36" spans="1:7" ht="111">
      <c r="A36" s="293"/>
      <c r="B36" s="310"/>
      <c r="C36" s="301"/>
      <c r="D36" s="307"/>
      <c r="E36" s="304"/>
      <c r="F36" s="166" t="s">
        <v>69</v>
      </c>
      <c r="G36" s="25"/>
    </row>
    <row r="37" spans="1:7" ht="100">
      <c r="A37" s="293"/>
      <c r="B37" s="141">
        <v>3.01</v>
      </c>
      <c r="C37" s="142" t="s">
        <v>70</v>
      </c>
      <c r="D37" s="28" t="s">
        <v>2251</v>
      </c>
      <c r="E37" s="167" t="s">
        <v>1323</v>
      </c>
      <c r="F37" s="168" t="s">
        <v>1427</v>
      </c>
      <c r="G37" s="25"/>
    </row>
    <row r="38" spans="1:7" ht="90">
      <c r="A38" s="293"/>
      <c r="B38" s="141">
        <v>3.02</v>
      </c>
      <c r="C38" s="142" t="s">
        <v>1356</v>
      </c>
      <c r="D38" s="28" t="s">
        <v>2252</v>
      </c>
      <c r="E38" s="167" t="s">
        <v>1371</v>
      </c>
      <c r="F38" s="168" t="s">
        <v>1428</v>
      </c>
      <c r="G38" s="25"/>
    </row>
    <row r="39" spans="1:7" ht="80">
      <c r="A39" s="293"/>
      <c r="B39" s="150">
        <v>4</v>
      </c>
      <c r="C39" s="149" t="s">
        <v>1524</v>
      </c>
      <c r="D39" s="28" t="s">
        <v>2253</v>
      </c>
      <c r="E39" s="27" t="s">
        <v>2198</v>
      </c>
      <c r="F39" s="27" t="s">
        <v>1525</v>
      </c>
      <c r="G39" s="25"/>
    </row>
    <row r="40" spans="1:7" ht="50">
      <c r="A40" s="293"/>
      <c r="B40" s="141">
        <v>4.01</v>
      </c>
      <c r="C40" s="149" t="s">
        <v>1524</v>
      </c>
      <c r="D40" s="28" t="s">
        <v>2255</v>
      </c>
      <c r="E40" s="27" t="s">
        <v>2210</v>
      </c>
      <c r="F40" s="27" t="s">
        <v>2214</v>
      </c>
      <c r="G40" s="25"/>
    </row>
    <row r="41" spans="1:7" ht="50">
      <c r="A41" s="293"/>
      <c r="B41" s="141" t="s">
        <v>2242</v>
      </c>
      <c r="C41" s="149" t="s">
        <v>1524</v>
      </c>
      <c r="D41" s="28" t="s">
        <v>2254</v>
      </c>
      <c r="E41" s="27" t="s">
        <v>2245</v>
      </c>
      <c r="F41" s="27" t="s">
        <v>2243</v>
      </c>
      <c r="G41" s="25"/>
    </row>
    <row r="42" spans="1:7" ht="50">
      <c r="A42" s="293"/>
      <c r="B42" s="141" t="s">
        <v>2276</v>
      </c>
      <c r="C42" s="149" t="s">
        <v>1524</v>
      </c>
      <c r="D42" s="28" t="s">
        <v>2281</v>
      </c>
      <c r="E42" s="27" t="s">
        <v>2244</v>
      </c>
      <c r="F42" s="27" t="s">
        <v>2277</v>
      </c>
      <c r="G42" s="25"/>
    </row>
    <row r="43" spans="1:7" ht="110">
      <c r="A43" s="293"/>
      <c r="B43" s="160">
        <v>4.0999999999999996</v>
      </c>
      <c r="C43" s="149" t="s">
        <v>2280</v>
      </c>
      <c r="D43" s="161">
        <v>42867</v>
      </c>
      <c r="E43" s="169" t="s">
        <v>2283</v>
      </c>
      <c r="F43" s="27" t="s">
        <v>2282</v>
      </c>
      <c r="G43" s="25"/>
    </row>
    <row r="44" spans="1:7" ht="70">
      <c r="A44" s="293"/>
      <c r="B44" s="160">
        <v>4.2</v>
      </c>
      <c r="C44" s="149" t="s">
        <v>2280</v>
      </c>
      <c r="D44" s="161">
        <v>42704</v>
      </c>
      <c r="E44" s="169" t="s">
        <v>2479</v>
      </c>
      <c r="F44" s="27" t="s">
        <v>2454</v>
      </c>
      <c r="G44" s="25"/>
    </row>
    <row r="45" spans="1:7" ht="130">
      <c r="A45" s="293"/>
      <c r="B45" s="202">
        <v>5</v>
      </c>
      <c r="C45" s="149" t="s">
        <v>2280</v>
      </c>
      <c r="D45" s="161">
        <v>42867</v>
      </c>
      <c r="E45" s="169" t="s">
        <v>12705</v>
      </c>
      <c r="F45" s="27" t="s">
        <v>12427</v>
      </c>
      <c r="G45" s="25"/>
    </row>
    <row r="46" spans="1:7" ht="30">
      <c r="A46" s="293"/>
      <c r="B46" s="160">
        <v>5.01</v>
      </c>
      <c r="C46" s="149" t="s">
        <v>2280</v>
      </c>
      <c r="D46" s="161">
        <v>42907</v>
      </c>
      <c r="E46" s="169" t="s">
        <v>15521</v>
      </c>
      <c r="F46" s="27" t="s">
        <v>12427</v>
      </c>
      <c r="G46" s="25"/>
    </row>
    <row r="47" spans="1:7" ht="60">
      <c r="A47" s="293"/>
      <c r="B47" s="160">
        <v>5.0999999999999996</v>
      </c>
      <c r="C47" s="149" t="s">
        <v>2280</v>
      </c>
      <c r="D47" s="161">
        <v>43070</v>
      </c>
      <c r="E47" s="169" t="s">
        <v>12915</v>
      </c>
      <c r="F47" s="27" t="s">
        <v>12916</v>
      </c>
      <c r="G47" s="25"/>
    </row>
    <row r="48" spans="1:7" ht="50">
      <c r="A48" s="293"/>
      <c r="B48" s="160">
        <v>5.1100000000000003</v>
      </c>
      <c r="C48" s="149" t="s">
        <v>13152</v>
      </c>
      <c r="D48" s="161">
        <v>43217</v>
      </c>
      <c r="E48" s="169" t="s">
        <v>13278</v>
      </c>
      <c r="F48" s="27" t="s">
        <v>13186</v>
      </c>
      <c r="G48" s="25"/>
    </row>
    <row r="49" spans="1:7" ht="50">
      <c r="A49" s="293"/>
      <c r="B49" s="160">
        <v>5.12</v>
      </c>
      <c r="C49" s="149" t="s">
        <v>13152</v>
      </c>
      <c r="D49" s="161">
        <v>43581</v>
      </c>
      <c r="E49" s="169" t="s">
        <v>13278</v>
      </c>
      <c r="F49" s="27" t="s">
        <v>13832</v>
      </c>
      <c r="G49" s="25"/>
    </row>
    <row r="50" spans="1:7" ht="70">
      <c r="A50" s="293"/>
      <c r="B50" s="202">
        <v>6</v>
      </c>
      <c r="C50" s="149" t="s">
        <v>13152</v>
      </c>
      <c r="D50" s="161">
        <v>43964</v>
      </c>
      <c r="E50" s="169" t="s">
        <v>14048</v>
      </c>
      <c r="F50" s="27" t="s">
        <v>13835</v>
      </c>
      <c r="G50" s="25"/>
    </row>
    <row r="51" spans="1:7" ht="40">
      <c r="A51" s="293"/>
      <c r="B51" s="160">
        <v>6.01</v>
      </c>
      <c r="C51" s="149" t="s">
        <v>13152</v>
      </c>
      <c r="D51" s="161">
        <v>43970</v>
      </c>
      <c r="E51" s="169" t="s">
        <v>15522</v>
      </c>
      <c r="F51" s="169" t="s">
        <v>13835</v>
      </c>
      <c r="G51" s="25"/>
    </row>
    <row r="52" spans="1:7" ht="40">
      <c r="A52" s="293"/>
      <c r="B52" s="160">
        <v>6.1</v>
      </c>
      <c r="C52" s="149" t="s">
        <v>13152</v>
      </c>
      <c r="D52" s="161">
        <v>44314</v>
      </c>
      <c r="E52" s="169" t="s">
        <v>15514</v>
      </c>
      <c r="F52" s="169" t="s">
        <v>15043</v>
      </c>
      <c r="G52" s="25"/>
    </row>
    <row r="53" spans="1:7" ht="40">
      <c r="A53" s="293"/>
      <c r="B53" s="160">
        <v>6.2</v>
      </c>
      <c r="C53" s="149" t="s">
        <v>13152</v>
      </c>
      <c r="D53" s="161">
        <v>44678</v>
      </c>
      <c r="E53" s="169" t="s">
        <v>15514</v>
      </c>
      <c r="F53" s="169" t="s">
        <v>15513</v>
      </c>
      <c r="G53" s="25"/>
    </row>
    <row r="54" spans="1:7" ht="40">
      <c r="A54" s="293"/>
      <c r="B54" s="160">
        <v>6.21</v>
      </c>
      <c r="C54" s="149" t="s">
        <v>13152</v>
      </c>
      <c r="D54" s="161">
        <v>44687</v>
      </c>
      <c r="E54" s="169" t="s">
        <v>15523</v>
      </c>
      <c r="F54" s="169" t="s">
        <v>15513</v>
      </c>
      <c r="G54" s="25"/>
    </row>
    <row r="55" spans="1:7" ht="40">
      <c r="A55" s="293"/>
      <c r="B55" s="160">
        <v>6.22</v>
      </c>
      <c r="C55" s="149" t="s">
        <v>13152</v>
      </c>
      <c r="D55" s="275">
        <v>44692</v>
      </c>
      <c r="E55" s="169" t="s">
        <v>15522</v>
      </c>
      <c r="F55" s="169" t="s">
        <v>15513</v>
      </c>
      <c r="G55" s="25"/>
    </row>
    <row r="56" spans="1:7" ht="50">
      <c r="A56" s="293"/>
      <c r="B56" s="202">
        <v>6.3</v>
      </c>
      <c r="C56" s="149" t="s">
        <v>13152</v>
      </c>
      <c r="D56" s="275">
        <v>45051</v>
      </c>
      <c r="E56" s="169" t="s">
        <v>15790</v>
      </c>
      <c r="F56" s="169" t="s">
        <v>15571</v>
      </c>
      <c r="G56" s="25"/>
    </row>
    <row r="57" spans="1:7" ht="40">
      <c r="A57" s="293"/>
      <c r="B57" s="160">
        <v>6.31</v>
      </c>
      <c r="C57" s="149" t="s">
        <v>13152</v>
      </c>
      <c r="D57" s="275">
        <v>45072</v>
      </c>
      <c r="E57" s="169" t="s">
        <v>15792</v>
      </c>
      <c r="F57" s="169" t="s">
        <v>15571</v>
      </c>
      <c r="G57" s="25"/>
    </row>
    <row r="58" spans="1:7" ht="14" thickBot="1">
      <c r="A58" s="294"/>
      <c r="B58" s="295" t="str">
        <f ca="1">OFFSET(L!$C$1,MATCH("General"&amp;"Cpy",L!$A:$A,0)-1,SL,,)</f>
        <v>© 2023 Responsible Minerals Initiative. All rights reserved.</v>
      </c>
      <c r="C58" s="295"/>
      <c r="D58" s="295"/>
      <c r="E58" s="295"/>
      <c r="F58" s="295"/>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C52E1DD-9EF2-44B6-90FD-CEEA570EDBF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B66A1FD-04D0-48CF-90D2-B8460BF4A5D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1" zoomScale="77" zoomScaleNormal="77" zoomScalePageLayoutView="70" workbookViewId="0">
      <selection activeCell="D87" sqref="D87:E8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t="s">
        <v>15796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15800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15797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15798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45139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488</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488</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488</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488</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488</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488</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488</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488</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488</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15803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15803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15803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15803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488</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15804</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D39C21E-EFB6-478A-8D88-31263537925A}"/>
    <hyperlink ref="D20" r:id="rId4" xr:uid="{FECB05F2-305C-4A48-9948-F0E4A0884519}"/>
    <hyperlink ref="G77" r:id="rId5" xr:uid="{381B382C-C857-4D42-B9A6-50BD30BC13A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13" zoomScaleNormal="100" zoomScalePageLayoutView="55" workbookViewId="0">
      <selection activeCell="A322" sqref="A322:Q340"/>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702</v>
      </c>
      <c r="B5" s="182" t="s">
        <v>1125</v>
      </c>
      <c r="C5" s="186" t="s">
        <v>57</v>
      </c>
      <c r="D5" s="230"/>
      <c r="E5" s="182" t="s">
        <v>1104</v>
      </c>
      <c r="F5" s="182" t="s">
        <v>702</v>
      </c>
      <c r="G5" s="182" t="s">
        <v>13240</v>
      </c>
      <c r="H5" s="183" t="s">
        <v>15805</v>
      </c>
      <c r="I5" s="184" t="s">
        <v>1618</v>
      </c>
      <c r="J5" s="184" t="s">
        <v>1580</v>
      </c>
      <c r="K5" s="224" t="s">
        <v>15806</v>
      </c>
      <c r="L5" s="224" t="s">
        <v>15807</v>
      </c>
      <c r="M5" s="224" t="s">
        <v>15808</v>
      </c>
      <c r="N5" s="224" t="s">
        <v>15809</v>
      </c>
      <c r="O5" s="224" t="s">
        <v>15809</v>
      </c>
      <c r="P5" s="185" t="s">
        <v>488</v>
      </c>
      <c r="Q5" s="225" t="s">
        <v>15810</v>
      </c>
      <c r="R5" s="182" t="str">
        <f ca="1">IF(ISERROR($V5),"",OFFSET('Smelter Look-up'!$C$4,$V5-4,0)&amp;"")</f>
        <v>Matsuda Sangyo Co., Ltd.</v>
      </c>
      <c r="S5" s="181" t="str">
        <f t="shared" ref="S5" ca="1" si="0">IF(B5="","",IF(ISERROR(MATCH($E5,CL,0)),"Unknown",INDIRECT("'C'!$A$"&amp;MATCH($E5,CL,0)+1)))</f>
        <v>JP</v>
      </c>
      <c r="T5" s="181" t="str">
        <f ca="1">IF(B5="","",IF(ISERROR(MATCH($J5,SorP!$B$1:$B$6279,0)),"",INDIRECT("'SorP'!$A$"&amp;MATCH($S5&amp;$J5,SorP!C:C,0))))</f>
        <v>JP-11</v>
      </c>
      <c r="U5" s="201"/>
      <c r="V5" s="226">
        <f>IF(C5="",NA(),IF(OR(C5="Smelter not listed",C5="Smelter not yet identified"),MATCH($B5&amp;$D5,'Smelter Look-up'!$J:$J,0),MATCH($B5&amp;$C5,'Smelter Look-up'!$J:$J,0)))</f>
        <v>164</v>
      </c>
      <c r="X5" s="227">
        <f t="shared" ref="X5" si="1">IF(AND(C5="Smelter not listed",OR(LEN(D5)=0,LEN(E5)=0)),1,0)</f>
        <v>0</v>
      </c>
      <c r="AB5" s="228" t="str">
        <f t="shared" ref="AB5" si="2">B5&amp;C5</f>
        <v>GoldMatsuda Sangyo Co., Ltd.</v>
      </c>
    </row>
    <row r="6" spans="1:34" s="227" customFormat="1" ht="19.899999999999999" customHeight="1">
      <c r="A6" s="262" t="s">
        <v>728</v>
      </c>
      <c r="B6" s="182" t="s">
        <v>1125</v>
      </c>
      <c r="C6" s="186" t="s">
        <v>911</v>
      </c>
      <c r="D6" s="230"/>
      <c r="E6" s="182" t="s">
        <v>2431</v>
      </c>
      <c r="F6" s="182" t="s">
        <v>728</v>
      </c>
      <c r="G6" s="182" t="s">
        <v>13240</v>
      </c>
      <c r="H6" s="183"/>
      <c r="I6" s="184" t="s">
        <v>1661</v>
      </c>
      <c r="J6" s="184" t="s">
        <v>11511</v>
      </c>
      <c r="K6" s="224" t="s">
        <v>15811</v>
      </c>
      <c r="L6" s="224" t="s">
        <v>15812</v>
      </c>
      <c r="M6" s="224" t="s">
        <v>2351</v>
      </c>
      <c r="N6" s="224" t="s">
        <v>15813</v>
      </c>
      <c r="O6" s="224" t="s">
        <v>15813</v>
      </c>
      <c r="P6" s="185" t="s">
        <v>488</v>
      </c>
      <c r="Q6" s="225" t="s">
        <v>2351</v>
      </c>
      <c r="R6" s="182" t="str">
        <f ca="1">IF(ISERROR($V6),"",OFFSET('Smelter Look-up'!$C$4,$V6-4,0)&amp;"")</f>
        <v>Solar Applied Materials Technology Corp.</v>
      </c>
      <c r="S6" s="181" t="str">
        <f t="shared" ref="S6:S37" ca="1" si="3">IF(B6="","",IF(ISERROR(MATCH($E6,CL,0)),"Unknown",INDIRECT("'C'!$A$"&amp;MATCH($E6,CL,0)+1)))</f>
        <v>TW</v>
      </c>
      <c r="T6" s="181" t="str">
        <f ca="1">IF(B6="","",IF(ISERROR(MATCH($J6,SorP!$B$1:$B$6279,0)),"",INDIRECT("'SorP'!$A$"&amp;MATCH($S6&amp;$J6,SorP!C:C,0))))</f>
        <v>TW-TNN</v>
      </c>
      <c r="U6" s="201"/>
      <c r="V6" s="226">
        <f>IF(C6="",NA(),IF(OR(C6="Smelter not listed",C6="Smelter not yet identified"),MATCH($B6&amp;$D6,'Smelter Look-up'!$J:$J,0),MATCH($B6&amp;$C6,'Smelter Look-up'!$J:$J,0)))</f>
        <v>258</v>
      </c>
      <c r="X6" s="227">
        <f t="shared" ref="X6:X37" si="4">IF(AND(C6="Smelter not listed",OR(LEN(D6)=0,LEN(E6)=0)),1,0)</f>
        <v>0</v>
      </c>
      <c r="AB6" s="228" t="str">
        <f t="shared" ref="AB6:AB37" si="5">B6&amp;C6</f>
        <v>GoldSolar Applied Materials Technology Corp.</v>
      </c>
    </row>
    <row r="7" spans="1:34" s="227" customFormat="1" ht="19.899999999999999" customHeight="1">
      <c r="A7" s="262" t="s">
        <v>396</v>
      </c>
      <c r="B7" s="182" t="s">
        <v>1127</v>
      </c>
      <c r="C7" s="186" t="s">
        <v>3</v>
      </c>
      <c r="D7" s="230"/>
      <c r="E7" s="182" t="s">
        <v>1096</v>
      </c>
      <c r="F7" s="182" t="s">
        <v>396</v>
      </c>
      <c r="G7" s="182" t="s">
        <v>13240</v>
      </c>
      <c r="H7" s="183">
        <v>0</v>
      </c>
      <c r="I7" s="184" t="s">
        <v>1740</v>
      </c>
      <c r="J7" s="184" t="s">
        <v>13623</v>
      </c>
      <c r="K7" s="224" t="s">
        <v>15814</v>
      </c>
      <c r="L7" s="224" t="s">
        <v>15815</v>
      </c>
      <c r="M7" s="224"/>
      <c r="N7" s="224" t="s">
        <v>2351</v>
      </c>
      <c r="O7" s="224" t="s">
        <v>2351</v>
      </c>
      <c r="P7" s="185" t="s">
        <v>489</v>
      </c>
      <c r="Q7" s="225"/>
      <c r="R7" s="182" t="str">
        <f ca="1">IF(ISERROR($V7),"",OFFSET('Smelter Look-up'!$C$4,$V7-4,0)&amp;"")</f>
        <v>Hengyang King Xing Lifeng New Materials Co., Ltd.</v>
      </c>
      <c r="S7" s="181" t="str">
        <f t="shared" ca="1" si="3"/>
        <v>CN</v>
      </c>
      <c r="T7" s="181" t="str">
        <f ca="1">IF(B7="","",IF(ISERROR(MATCH($J7,SorP!$B$1:$B$6279,0)),"",INDIRECT("'SorP'!$A$"&amp;MATCH($S7&amp;$J7,SorP!C:C,0))))</f>
        <v>CN-HN</v>
      </c>
      <c r="U7" s="201"/>
      <c r="V7" s="226">
        <f>IF(C7="",NA(),IF(OR(C7="Smelter not listed",C7="Smelter not yet identified"),MATCH($B7&amp;$D7,'Smelter Look-up'!$J:$J,0),MATCH($B7&amp;$C7,'Smelter Look-up'!$J:$J,0)))</f>
        <v>338</v>
      </c>
      <c r="X7" s="227">
        <f t="shared" si="4"/>
        <v>0</v>
      </c>
      <c r="AB7" s="228" t="str">
        <f t="shared" si="5"/>
        <v>TantalumHengyang King Xing Lifeng New Materials Co., Ltd.</v>
      </c>
    </row>
    <row r="8" spans="1:34" s="227" customFormat="1" ht="19.899999999999999" customHeight="1">
      <c r="A8" s="262" t="s">
        <v>749</v>
      </c>
      <c r="B8" s="182" t="s">
        <v>1127</v>
      </c>
      <c r="C8" s="186" t="s">
        <v>4</v>
      </c>
      <c r="D8" s="230"/>
      <c r="E8" s="182" t="s">
        <v>1096</v>
      </c>
      <c r="F8" s="182" t="s">
        <v>749</v>
      </c>
      <c r="G8" s="182" t="s">
        <v>13240</v>
      </c>
      <c r="H8" s="183">
        <v>0</v>
      </c>
      <c r="I8" s="184" t="s">
        <v>1720</v>
      </c>
      <c r="J8" s="184" t="s">
        <v>13619</v>
      </c>
      <c r="K8" s="224" t="s">
        <v>15816</v>
      </c>
      <c r="L8" s="224" t="s">
        <v>15817</v>
      </c>
      <c r="M8" s="224"/>
      <c r="N8" s="224" t="s">
        <v>2351</v>
      </c>
      <c r="O8" s="224" t="s">
        <v>2351</v>
      </c>
      <c r="P8" s="185" t="s">
        <v>489</v>
      </c>
      <c r="Q8" s="225"/>
      <c r="R8" s="182" t="str">
        <f ca="1">IF(ISERROR($V8),"",OFFSET('Smelter Look-up'!$C$4,$V8-4,0)&amp;"")</f>
        <v>JiuJiang JinXin Nonferrous Metals Co., Ltd.</v>
      </c>
      <c r="S8" s="181" t="str">
        <f t="shared" ca="1" si="3"/>
        <v>CN</v>
      </c>
      <c r="T8" s="181" t="str">
        <f ca="1">IF(B8="","",IF(ISERROR(MATCH($J8,SorP!$B$1:$B$6279,0)),"",INDIRECT("'SorP'!$A$"&amp;MATCH($S8&amp;$J8,SorP!C:C,0))))</f>
        <v>CN-JX</v>
      </c>
      <c r="U8" s="201"/>
      <c r="V8" s="226">
        <f>IF(C8="",NA(),IF(OR(C8="Smelter not listed",C8="Smelter not yet identified"),MATCH($B8&amp;$D8,'Smelter Look-up'!$J:$J,0),MATCH($B8&amp;$C8,'Smelter Look-up'!$J:$J,0)))</f>
        <v>341</v>
      </c>
      <c r="X8" s="227">
        <f t="shared" si="4"/>
        <v>0</v>
      </c>
      <c r="AB8" s="228" t="str">
        <f t="shared" si="5"/>
        <v>TantalumJiuJiang JinXin Nonferrous Metals Co., Ltd.</v>
      </c>
    </row>
    <row r="9" spans="1:34" s="227" customFormat="1" ht="19.899999999999999" customHeight="1">
      <c r="A9" s="262" t="s">
        <v>750</v>
      </c>
      <c r="B9" s="182" t="s">
        <v>1127</v>
      </c>
      <c r="C9" s="186" t="s">
        <v>46</v>
      </c>
      <c r="D9" s="230"/>
      <c r="E9" s="182" t="s">
        <v>1096</v>
      </c>
      <c r="F9" s="182" t="s">
        <v>750</v>
      </c>
      <c r="G9" s="182" t="s">
        <v>13240</v>
      </c>
      <c r="H9" s="183">
        <v>0</v>
      </c>
      <c r="I9" s="184" t="s">
        <v>1720</v>
      </c>
      <c r="J9" s="184" t="s">
        <v>13619</v>
      </c>
      <c r="K9" s="224" t="s">
        <v>15818</v>
      </c>
      <c r="L9" s="224" t="s">
        <v>15819</v>
      </c>
      <c r="M9" s="224"/>
      <c r="N9" s="224" t="s">
        <v>2351</v>
      </c>
      <c r="O9" s="224" t="s">
        <v>2351</v>
      </c>
      <c r="P9" s="185" t="s">
        <v>489</v>
      </c>
      <c r="Q9" s="225"/>
      <c r="R9" s="182" t="str">
        <f ca="1">IF(ISERROR($V9),"",OFFSET('Smelter Look-up'!$C$4,$V9-4,0)&amp;"")</f>
        <v>Jiujiang Tanbre Co., Ltd.</v>
      </c>
      <c r="S9" s="181" t="str">
        <f t="shared" ca="1" si="3"/>
        <v>CN</v>
      </c>
      <c r="T9" s="181" t="str">
        <f ca="1">IF(B9="","",IF(ISERROR(MATCH($J9,SorP!$B$1:$B$6279,0)),"",INDIRECT("'SorP'!$A$"&amp;MATCH($S9&amp;$J9,SorP!C:C,0))))</f>
        <v>CN-JX</v>
      </c>
      <c r="U9" s="201"/>
      <c r="V9" s="226">
        <f>IF(C9="",NA(),IF(OR(C9="Smelter not listed",C9="Smelter not yet identified"),MATCH($B9&amp;$D9,'Smelter Look-up'!$J:$J,0),MATCH($B9&amp;$C9,'Smelter Look-up'!$J:$J,0)))</f>
        <v>343</v>
      </c>
      <c r="X9" s="227">
        <f t="shared" si="4"/>
        <v>0</v>
      </c>
      <c r="AB9" s="228" t="str">
        <f t="shared" si="5"/>
        <v>TantalumJiujiang Tanbre Co., Ltd.</v>
      </c>
    </row>
    <row r="10" spans="1:34" s="227" customFormat="1" ht="19.899999999999999" customHeight="1">
      <c r="A10" s="262" t="s">
        <v>2270</v>
      </c>
      <c r="B10" s="182" t="s">
        <v>1127</v>
      </c>
      <c r="C10" s="186" t="s">
        <v>2269</v>
      </c>
      <c r="D10" s="230"/>
      <c r="E10" s="182" t="s">
        <v>1096</v>
      </c>
      <c r="F10" s="182" t="s">
        <v>2270</v>
      </c>
      <c r="G10" s="182" t="s">
        <v>13240</v>
      </c>
      <c r="H10" s="183">
        <v>0</v>
      </c>
      <c r="I10" s="184" t="s">
        <v>1739</v>
      </c>
      <c r="J10" s="184" t="s">
        <v>13619</v>
      </c>
      <c r="K10" s="224" t="s">
        <v>15820</v>
      </c>
      <c r="L10" s="224" t="s">
        <v>15821</v>
      </c>
      <c r="M10" s="224"/>
      <c r="N10" s="224" t="s">
        <v>2351</v>
      </c>
      <c r="O10" s="224" t="s">
        <v>2351</v>
      </c>
      <c r="P10" s="185" t="s">
        <v>489</v>
      </c>
      <c r="Q10" s="225"/>
      <c r="R10" s="182" t="str">
        <f ca="1">IF(ISERROR($V10),"",OFFSET('Smelter Look-up'!$C$4,$V10-4,0)&amp;"")</f>
        <v>Jiangxi Tuohong New Raw Material</v>
      </c>
      <c r="S10" s="181" t="str">
        <f t="shared" ca="1" si="3"/>
        <v>CN</v>
      </c>
      <c r="T10" s="181" t="str">
        <f ca="1">IF(B10="","",IF(ISERROR(MATCH($J10,SorP!$B$1:$B$6279,0)),"",INDIRECT("'SorP'!$A$"&amp;MATCH($S10&amp;$J10,SorP!C:C,0))))</f>
        <v>CN-JX</v>
      </c>
      <c r="U10" s="201"/>
      <c r="V10" s="226">
        <f>IF(C10="",NA(),IF(OR(C10="Smelter not listed",C10="Smelter not yet identified"),MATCH($B10&amp;$D10,'Smelter Look-up'!$J:$J,0),MATCH($B10&amp;$C10,'Smelter Look-up'!$J:$J,0)))</f>
        <v>340</v>
      </c>
      <c r="X10" s="227">
        <f t="shared" si="4"/>
        <v>0</v>
      </c>
      <c r="AB10" s="228" t="str">
        <f t="shared" si="5"/>
        <v>TantalumJiangxi Tuohong New Raw Material</v>
      </c>
    </row>
    <row r="11" spans="1:34" s="227" customFormat="1" ht="19.899999999999999" customHeight="1">
      <c r="A11" s="262" t="s">
        <v>758</v>
      </c>
      <c r="B11" s="182" t="s">
        <v>1127</v>
      </c>
      <c r="C11" s="186" t="s">
        <v>13275</v>
      </c>
      <c r="D11" s="230"/>
      <c r="E11" s="182" t="s">
        <v>1096</v>
      </c>
      <c r="F11" s="182" t="s">
        <v>758</v>
      </c>
      <c r="G11" s="182" t="s">
        <v>13240</v>
      </c>
      <c r="H11" s="183">
        <v>0</v>
      </c>
      <c r="I11" s="184" t="s">
        <v>1732</v>
      </c>
      <c r="J11" s="184" t="s">
        <v>13623</v>
      </c>
      <c r="K11" s="224" t="s">
        <v>15822</v>
      </c>
      <c r="L11" s="224" t="s">
        <v>15823</v>
      </c>
      <c r="M11" s="224"/>
      <c r="N11" s="224" t="s">
        <v>2351</v>
      </c>
      <c r="O11" s="224" t="s">
        <v>2351</v>
      </c>
      <c r="P11" s="185" t="s">
        <v>489</v>
      </c>
      <c r="Q11" s="225"/>
      <c r="R11" s="182" t="str">
        <f ca="1">IF(ISERROR($V11),"",OFFSET('Smelter Look-up'!$C$4,$V11-4,0)&amp;"")</f>
        <v>Yanling Jincheng Tantalum &amp; Niobium Co., Ltd.</v>
      </c>
      <c r="S11" s="181" t="str">
        <f t="shared" ca="1" si="3"/>
        <v>CN</v>
      </c>
      <c r="T11" s="181" t="str">
        <f ca="1">IF(B11="","",IF(ISERROR(MATCH($J11,SorP!$B$1:$B$6279,0)),"",INDIRECT("'SorP'!$A$"&amp;MATCH($S11&amp;$J11,SorP!C:C,0))))</f>
        <v>CN-HN</v>
      </c>
      <c r="U11" s="201"/>
      <c r="V11" s="226">
        <f>IF(C11="",NA(),IF(OR(C11="Smelter not listed",C11="Smelter not yet identified"),MATCH($B11&amp;$D11,'Smelter Look-up'!$J:$J,0),MATCH($B11&amp;$C11,'Smelter Look-up'!$J:$J,0)))</f>
        <v>383</v>
      </c>
      <c r="X11" s="227">
        <f t="shared" si="4"/>
        <v>0</v>
      </c>
      <c r="AB11" s="228" t="str">
        <f t="shared" si="5"/>
        <v>TantalumYanling Jincheng Tantalum &amp; Niobium Co., Ltd.</v>
      </c>
    </row>
    <row r="12" spans="1:34" s="227" customFormat="1" ht="19.899999999999999" customHeight="1">
      <c r="A12" s="262" t="s">
        <v>753</v>
      </c>
      <c r="B12" s="182" t="s">
        <v>1127</v>
      </c>
      <c r="C12" s="186" t="s">
        <v>12430</v>
      </c>
      <c r="D12" s="230"/>
      <c r="E12" s="182" t="s">
        <v>1092</v>
      </c>
      <c r="F12" s="182" t="s">
        <v>753</v>
      </c>
      <c r="G12" s="182" t="s">
        <v>13240</v>
      </c>
      <c r="H12" s="183">
        <v>0</v>
      </c>
      <c r="I12" s="184" t="s">
        <v>1724</v>
      </c>
      <c r="J12" s="184" t="s">
        <v>1725</v>
      </c>
      <c r="K12" s="224" t="s">
        <v>15824</v>
      </c>
      <c r="L12" s="224" t="s">
        <v>15825</v>
      </c>
      <c r="M12" s="224"/>
      <c r="N12" s="224" t="s">
        <v>2351</v>
      </c>
      <c r="O12" s="224" t="s">
        <v>2351</v>
      </c>
      <c r="P12" s="185" t="s">
        <v>489</v>
      </c>
      <c r="Q12" s="225" t="s">
        <v>15826</v>
      </c>
      <c r="R12" s="182" t="str">
        <f ca="1">IF(ISERROR($V12),"",OFFSET('Smelter Look-up'!$C$4,$V12-4,0)&amp;"")</f>
        <v>Mineracao Taboca S.A.</v>
      </c>
      <c r="S12" s="181" t="str">
        <f t="shared" ca="1" si="3"/>
        <v>BR</v>
      </c>
      <c r="T12" s="181" t="str">
        <f ca="1">IF(B12="","",IF(ISERROR(MATCH($J12,SorP!$B$1:$B$6279,0)),"",INDIRECT("'SorP'!$A$"&amp;MATCH($S12&amp;$J12,SorP!C:C,0))))</f>
        <v>BR-AM</v>
      </c>
      <c r="U12" s="201"/>
      <c r="V12" s="226">
        <f>IF(C12="",NA(),IF(OR(C12="Smelter not listed",C12="Smelter not yet identified"),MATCH($B12&amp;$D12,'Smelter Look-up'!$J:$J,0),MATCH($B12&amp;$C12,'Smelter Look-up'!$J:$J,0)))</f>
        <v>351</v>
      </c>
      <c r="X12" s="227">
        <f t="shared" si="4"/>
        <v>0</v>
      </c>
      <c r="AB12" s="228" t="str">
        <f t="shared" si="5"/>
        <v>TantalumMineracao Taboca S.A.</v>
      </c>
    </row>
    <row r="13" spans="1:34" s="227" customFormat="1" ht="19.899999999999999" customHeight="1">
      <c r="A13" s="262" t="s">
        <v>746</v>
      </c>
      <c r="B13" s="182" t="s">
        <v>1127</v>
      </c>
      <c r="C13" s="186" t="s">
        <v>45</v>
      </c>
      <c r="D13" s="230"/>
      <c r="E13" s="182" t="s">
        <v>1096</v>
      </c>
      <c r="F13" s="182" t="s">
        <v>746</v>
      </c>
      <c r="G13" s="182" t="s">
        <v>13240</v>
      </c>
      <c r="H13" s="183">
        <v>0</v>
      </c>
      <c r="I13" s="184" t="s">
        <v>1717</v>
      </c>
      <c r="J13" s="184" t="s">
        <v>13624</v>
      </c>
      <c r="K13" s="224"/>
      <c r="L13" s="224"/>
      <c r="M13" s="224"/>
      <c r="N13" s="224" t="s">
        <v>2351</v>
      </c>
      <c r="O13" s="224" t="s">
        <v>2351</v>
      </c>
      <c r="P13" s="185" t="s">
        <v>489</v>
      </c>
      <c r="Q13" s="225"/>
      <c r="R13" s="182" t="str">
        <f ca="1">IF(ISERROR($V13),"",OFFSET('Smelter Look-up'!$C$4,$V13-4,0)&amp;"")</f>
        <v>F&amp;X Electro-Materials Ltd.</v>
      </c>
      <c r="S13" s="181" t="str">
        <f t="shared" ca="1" si="3"/>
        <v>CN</v>
      </c>
      <c r="T13" s="181" t="str">
        <f ca="1">IF(B13="","",IF(ISERROR(MATCH($J13,SorP!$B$1:$B$6279,0)),"",INDIRECT("'SorP'!$A$"&amp;MATCH($S13&amp;$J13,SorP!C:C,0))))</f>
        <v>CN-GD</v>
      </c>
      <c r="U13" s="201"/>
      <c r="V13" s="226">
        <f>IF(C13="",NA(),IF(OR(C13="Smelter not listed",C13="Smelter not yet identified"),MATCH($B13&amp;$D13,'Smelter Look-up'!$J:$J,0),MATCH($B13&amp;$C13,'Smelter Look-up'!$J:$J,0)))</f>
        <v>328</v>
      </c>
      <c r="X13" s="227">
        <f t="shared" si="4"/>
        <v>0</v>
      </c>
      <c r="AB13" s="228" t="str">
        <f t="shared" si="5"/>
        <v>TantalumF&amp;X Electro-Materials Ltd.</v>
      </c>
    </row>
    <row r="14" spans="1:34" s="227" customFormat="1" ht="19.899999999999999" customHeight="1">
      <c r="A14" s="262" t="s">
        <v>1414</v>
      </c>
      <c r="B14" s="182" t="s">
        <v>1127</v>
      </c>
      <c r="C14" s="186" t="s">
        <v>15530</v>
      </c>
      <c r="D14" s="230"/>
      <c r="E14" s="182" t="s">
        <v>2432</v>
      </c>
      <c r="F14" s="182" t="s">
        <v>1414</v>
      </c>
      <c r="G14" s="182" t="s">
        <v>13240</v>
      </c>
      <c r="H14" s="183">
        <v>0</v>
      </c>
      <c r="I14" s="184" t="s">
        <v>1751</v>
      </c>
      <c r="J14" s="184" t="s">
        <v>1625</v>
      </c>
      <c r="K14" s="224"/>
      <c r="L14" s="224"/>
      <c r="M14" s="224"/>
      <c r="N14" s="224" t="s">
        <v>2351</v>
      </c>
      <c r="O14" s="224" t="s">
        <v>2351</v>
      </c>
      <c r="P14" s="185" t="s">
        <v>489</v>
      </c>
      <c r="Q14" s="225"/>
      <c r="R14" s="182" t="str">
        <f ca="1">IF(ISERROR($V14),"",OFFSET('Smelter Look-up'!$C$4,$V14-4,0)&amp;"")</f>
        <v>Materion Newton Inc.</v>
      </c>
      <c r="S14" s="181" t="str">
        <f t="shared" ca="1" si="3"/>
        <v>US</v>
      </c>
      <c r="T14" s="181" t="str">
        <f ca="1">IF(B14="","",IF(ISERROR(MATCH($J14,SorP!$B$1:$B$6279,0)),"",INDIRECT("'SorP'!$A$"&amp;MATCH($S14&amp;$J14,SorP!C:C,0))))</f>
        <v>US-MA</v>
      </c>
      <c r="U14" s="201"/>
      <c r="V14" s="226">
        <f>IF(C14="",NA(),IF(OR(C14="Smelter not listed",C14="Smelter not yet identified"),MATCH($B14&amp;$D14,'Smelter Look-up'!$J:$J,0),MATCH($B14&amp;$C14,'Smelter Look-up'!$J:$J,0)))</f>
        <v>348</v>
      </c>
      <c r="X14" s="227">
        <f t="shared" si="4"/>
        <v>0</v>
      </c>
      <c r="AB14" s="228" t="str">
        <f t="shared" si="5"/>
        <v>TantalumMaterion Newton Inc.</v>
      </c>
    </row>
    <row r="15" spans="1:34" s="227" customFormat="1" ht="19.899999999999999" customHeight="1">
      <c r="A15" s="262" t="s">
        <v>15827</v>
      </c>
      <c r="B15" s="182" t="s">
        <v>1127</v>
      </c>
      <c r="C15" s="186" t="s">
        <v>1026</v>
      </c>
      <c r="D15" s="230"/>
      <c r="E15" s="182" t="s">
        <v>1096</v>
      </c>
      <c r="F15" s="182" t="s">
        <v>756</v>
      </c>
      <c r="G15" s="182" t="s">
        <v>13240</v>
      </c>
      <c r="H15" s="183">
        <v>0</v>
      </c>
      <c r="I15" s="184" t="s">
        <v>1730</v>
      </c>
      <c r="J15" s="184" t="s">
        <v>13605</v>
      </c>
      <c r="K15" s="224" t="s">
        <v>15828</v>
      </c>
      <c r="L15" s="224" t="s">
        <v>15829</v>
      </c>
      <c r="M15" s="224"/>
      <c r="N15" s="224" t="s">
        <v>2351</v>
      </c>
      <c r="O15" s="224" t="s">
        <v>2351</v>
      </c>
      <c r="P15" s="185" t="s">
        <v>489</v>
      </c>
      <c r="Q15" s="225"/>
      <c r="R15" s="182" t="str">
        <f ca="1">IF(ISERROR($V15),"",OFFSET('Smelter Look-up'!$C$4,$V15-4,0)&amp;"")</f>
        <v>Ningxia Orient Tantalum Industry Co., Ltd.</v>
      </c>
      <c r="S15" s="181" t="str">
        <f t="shared" ca="1" si="3"/>
        <v>CN</v>
      </c>
      <c r="T15" s="181" t="str">
        <f ca="1">IF(B15="","",IF(ISERROR(MATCH($J15,SorP!$B$1:$B$6279,0)),"",INDIRECT("'SorP'!$A$"&amp;MATCH($S15&amp;$J15,SorP!C:C,0))))</f>
        <v>CN-NX</v>
      </c>
      <c r="U15" s="201"/>
      <c r="V15" s="226">
        <f>IF(C15="",NA(),IF(OR(C15="Smelter not listed",C15="Smelter not yet identified"),MATCH($B15&amp;$D15,'Smelter Look-up'!$J:$J,0),MATCH($B15&amp;$C15,'Smelter Look-up'!$J:$J,0)))</f>
        <v>358</v>
      </c>
      <c r="X15" s="227">
        <f t="shared" si="4"/>
        <v>0</v>
      </c>
      <c r="AB15" s="228" t="str">
        <f t="shared" si="5"/>
        <v>TantalumNingxia Orient Tantalum Industry Co., Ltd.</v>
      </c>
    </row>
    <row r="16" spans="1:34" s="227" customFormat="1" ht="19.899999999999999" customHeight="1">
      <c r="A16" s="262" t="s">
        <v>15830</v>
      </c>
      <c r="B16" s="182" t="s">
        <v>1127</v>
      </c>
      <c r="C16" s="186" t="s">
        <v>15079</v>
      </c>
      <c r="D16" s="230"/>
      <c r="E16" s="182" t="s">
        <v>1096</v>
      </c>
      <c r="F16" s="182" t="s">
        <v>748</v>
      </c>
      <c r="G16" s="182" t="s">
        <v>13240</v>
      </c>
      <c r="H16" s="183">
        <v>0</v>
      </c>
      <c r="I16" s="184" t="s">
        <v>1719</v>
      </c>
      <c r="J16" s="184" t="s">
        <v>13624</v>
      </c>
      <c r="K16" s="224" t="s">
        <v>15831</v>
      </c>
      <c r="L16" s="224" t="s">
        <v>15832</v>
      </c>
      <c r="M16" s="224"/>
      <c r="N16" s="224" t="s">
        <v>2351</v>
      </c>
      <c r="O16" s="224" t="s">
        <v>2351</v>
      </c>
      <c r="P16" s="185" t="s">
        <v>489</v>
      </c>
      <c r="Q16" s="225"/>
      <c r="R16" s="182" t="str">
        <f ca="1">IF(ISERROR($V16),"",OFFSET('Smelter Look-up'!$C$4,$V16-4,0)&amp;"")</f>
        <v>XIMEI RESOURCES (GUANGDONG) LIMITED</v>
      </c>
      <c r="S16" s="181" t="str">
        <f t="shared" ca="1" si="3"/>
        <v>CN</v>
      </c>
      <c r="T16" s="181" t="str">
        <f ca="1">IF(B16="","",IF(ISERROR(MATCH($J16,SorP!$B$1:$B$6279,0)),"",INDIRECT("'SorP'!$A$"&amp;MATCH($S16&amp;$J16,SorP!C:C,0))))</f>
        <v>CN-GD</v>
      </c>
      <c r="U16" s="201"/>
      <c r="V16" s="226">
        <f>IF(C16="",NA(),IF(OR(C16="Smelter not listed",C16="Smelter not yet identified"),MATCH($B16&amp;$D16,'Smelter Look-up'!$J:$J,0),MATCH($B16&amp;$C16,'Smelter Look-up'!$J:$J,0)))</f>
        <v>380</v>
      </c>
      <c r="X16" s="227">
        <f t="shared" si="4"/>
        <v>0</v>
      </c>
      <c r="AB16" s="228" t="str">
        <f t="shared" si="5"/>
        <v>TantalumXIMEI RESOURCES (GUANGDONG) LIMITED</v>
      </c>
    </row>
    <row r="17" spans="1:28" s="227" customFormat="1" ht="19.899999999999999" customHeight="1">
      <c r="A17" s="262" t="s">
        <v>799</v>
      </c>
      <c r="B17" s="182" t="s">
        <v>1128</v>
      </c>
      <c r="C17" s="186" t="s">
        <v>1378</v>
      </c>
      <c r="D17" s="230"/>
      <c r="E17" s="182" t="s">
        <v>1096</v>
      </c>
      <c r="F17" s="182" t="s">
        <v>799</v>
      </c>
      <c r="G17" s="182" t="s">
        <v>13240</v>
      </c>
      <c r="H17" s="183">
        <v>0</v>
      </c>
      <c r="I17" s="184" t="s">
        <v>1832</v>
      </c>
      <c r="J17" s="184" t="s">
        <v>13618</v>
      </c>
      <c r="K17" s="224"/>
      <c r="L17" s="224"/>
      <c r="M17" s="224"/>
      <c r="N17" s="224"/>
      <c r="O17" s="224"/>
      <c r="P17" s="185"/>
      <c r="Q17" s="225"/>
      <c r="R17" s="182" t="str">
        <f ca="1">IF(ISERROR($V17),"",OFFSET('Smelter Look-up'!$C$4,$V17-4,0)&amp;"")</f>
        <v>Xiamen Tungsten Co., Ltd.</v>
      </c>
      <c r="S17" s="181" t="str">
        <f t="shared" ca="1" si="3"/>
        <v>CN</v>
      </c>
      <c r="T17" s="181" t="str">
        <f ca="1">IF(B17="","",IF(ISERROR(MATCH($J17,SorP!$B$1:$B$6279,0)),"",INDIRECT("'SorP'!$A$"&amp;MATCH($S17&amp;$J17,SorP!C:C,0))))</f>
        <v>CN-FJ</v>
      </c>
      <c r="U17" s="201"/>
      <c r="V17" s="226">
        <f>IF(C17="",NA(),IF(OR(C17="Smelter not listed",C17="Smelter not yet identified"),MATCH($B17&amp;$D17,'Smelter Look-up'!$J:$J,0),MATCH($B17&amp;$C17,'Smelter Look-up'!$J:$J,0)))</f>
        <v>636</v>
      </c>
      <c r="X17" s="227">
        <f t="shared" si="4"/>
        <v>0</v>
      </c>
      <c r="AB17" s="228" t="str">
        <f t="shared" si="5"/>
        <v>TungstenXiamen Tungsten Co., Ltd.</v>
      </c>
    </row>
    <row r="18" spans="1:28" s="227" customFormat="1" ht="19.899999999999999" customHeight="1">
      <c r="A18" s="181" t="s">
        <v>789</v>
      </c>
      <c r="B18" s="182" t="s">
        <v>1128</v>
      </c>
      <c r="C18" s="186" t="s">
        <v>148</v>
      </c>
      <c r="D18" s="230"/>
      <c r="E18" s="182" t="s">
        <v>2432</v>
      </c>
      <c r="F18" s="182" t="s">
        <v>789</v>
      </c>
      <c r="G18" s="182" t="s">
        <v>13240</v>
      </c>
      <c r="H18" s="183">
        <v>0</v>
      </c>
      <c r="I18" s="184" t="s">
        <v>1822</v>
      </c>
      <c r="J18" s="184" t="s">
        <v>1823</v>
      </c>
      <c r="K18" s="224"/>
      <c r="L18" s="224"/>
      <c r="M18" s="224"/>
      <c r="N18" s="224"/>
      <c r="O18" s="224"/>
      <c r="P18" s="185"/>
      <c r="Q18" s="225"/>
      <c r="R18" s="182" t="str">
        <f ca="1">IF(ISERROR($V18),"",OFFSET('Smelter Look-up'!$C$4,$V18-4,0)&amp;"")</f>
        <v>Kennametal Huntsville</v>
      </c>
      <c r="S18" s="181" t="str">
        <f t="shared" ca="1" si="3"/>
        <v>US</v>
      </c>
      <c r="T18" s="181" t="str">
        <f ca="1">IF(B18="","",IF(ISERROR(MATCH($J18,SorP!$B$1:$B$6279,0)),"",INDIRECT("'SorP'!$A$"&amp;MATCH($S18&amp;$J18,SorP!C:C,0))))</f>
        <v>US-AL</v>
      </c>
      <c r="U18" s="201"/>
      <c r="V18" s="226">
        <f>IF(C18="",NA(),IF(OR(C18="Smelter not listed",C18="Smelter not yet identified"),MATCH($B18&amp;$D18,'Smelter Look-up'!$J:$J,0),MATCH($B18&amp;$C18,'Smelter Look-up'!$J:$J,0)))</f>
        <v>612</v>
      </c>
      <c r="X18" s="227">
        <f t="shared" si="4"/>
        <v>0</v>
      </c>
      <c r="AB18" s="228" t="str">
        <f t="shared" si="5"/>
        <v>TungstenKennametal Huntsville</v>
      </c>
    </row>
    <row r="19" spans="1:28" s="227" customFormat="1" ht="20">
      <c r="A19" s="181" t="s">
        <v>1421</v>
      </c>
      <c r="B19" s="182" t="s">
        <v>1128</v>
      </c>
      <c r="C19" s="186" t="s">
        <v>2536</v>
      </c>
      <c r="D19" s="230"/>
      <c r="E19" s="182" t="s">
        <v>1097</v>
      </c>
      <c r="F19" s="182" t="s">
        <v>1421</v>
      </c>
      <c r="G19" s="182" t="s">
        <v>13240</v>
      </c>
      <c r="H19" s="183">
        <v>0</v>
      </c>
      <c r="I19" s="184" t="s">
        <v>1749</v>
      </c>
      <c r="J19" s="184" t="s">
        <v>4246</v>
      </c>
      <c r="K19" s="224"/>
      <c r="L19" s="224"/>
      <c r="M19" s="224"/>
      <c r="N19" s="224"/>
      <c r="O19" s="224"/>
      <c r="P19" s="185"/>
      <c r="Q19" s="225"/>
      <c r="R19" s="182" t="str">
        <f ca="1">IF(ISERROR($V19),"",OFFSET('Smelter Look-up'!$C$4,$V19-4,0)&amp;"")</f>
        <v>H.C. Starck Tungsten GmbH</v>
      </c>
      <c r="S19" s="181" t="str">
        <f t="shared" ca="1" si="3"/>
        <v>DE</v>
      </c>
      <c r="T19" s="181" t="str">
        <f ca="1">IF(B19="","",IF(ISERROR(MATCH($J19,SorP!$B$1:$B$6279,0)),"",INDIRECT("'SorP'!$A$"&amp;MATCH($S19&amp;$J19,SorP!C:C,0))))</f>
        <v>DE-NI</v>
      </c>
      <c r="U19" s="201"/>
      <c r="V19" s="226">
        <f>IF(C19="",NA(),IF(OR(C19="Smelter not listed",C19="Smelter not yet identified"),MATCH($B19&amp;$D19,'Smelter Look-up'!$J:$J,0),MATCH($B19&amp;$C19,'Smelter Look-up'!$J:$J,0)))</f>
        <v>589</v>
      </c>
      <c r="X19" s="227">
        <f t="shared" si="4"/>
        <v>0</v>
      </c>
      <c r="AB19" s="228" t="str">
        <f t="shared" si="5"/>
        <v>TungstenH.C. Starck Tungsten GmbH</v>
      </c>
    </row>
    <row r="20" spans="1:28" s="227" customFormat="1" ht="20">
      <c r="A20" s="181" t="s">
        <v>1425</v>
      </c>
      <c r="B20" s="182" t="s">
        <v>1128</v>
      </c>
      <c r="C20" s="186" t="s">
        <v>15126</v>
      </c>
      <c r="D20" s="230"/>
      <c r="E20" s="182" t="s">
        <v>888</v>
      </c>
      <c r="F20" s="182" t="s">
        <v>1425</v>
      </c>
      <c r="G20" s="182" t="s">
        <v>13240</v>
      </c>
      <c r="H20" s="183">
        <v>0</v>
      </c>
      <c r="I20" s="184" t="s">
        <v>1839</v>
      </c>
      <c r="J20" s="184" t="s">
        <v>12134</v>
      </c>
      <c r="K20" s="224"/>
      <c r="L20" s="224"/>
      <c r="M20" s="224"/>
      <c r="N20" s="224"/>
      <c r="O20" s="224"/>
      <c r="P20" s="185"/>
      <c r="Q20" s="225"/>
      <c r="R20" s="182" t="str">
        <f ca="1">IF(ISERROR($V20),"",OFFSET('Smelter Look-up'!$C$4,$V20-4,0)&amp;"")</f>
        <v>Masan High-Tech Materials</v>
      </c>
      <c r="S20" s="181" t="str">
        <f t="shared" ca="1" si="3"/>
        <v>VN</v>
      </c>
      <c r="T20" s="181" t="str">
        <f ca="1">IF(B20="","",IF(ISERROR(MATCH($J20,SorP!$B$1:$B$6279,0)),"",INDIRECT("'SorP'!$A$"&amp;MATCH($S20&amp;$J20,SorP!C:C,0))))</f>
        <v>VN-69</v>
      </c>
      <c r="U20" s="201"/>
      <c r="V20" s="226">
        <f>IF(C20="",NA(),IF(OR(C20="Smelter not listed",C20="Smelter not yet identified"),MATCH($B20&amp;$D20,'Smelter Look-up'!$J:$J,0),MATCH($B20&amp;$C20,'Smelter Look-up'!$J:$J,0)))</f>
        <v>616</v>
      </c>
      <c r="X20" s="227">
        <f t="shared" si="4"/>
        <v>0</v>
      </c>
      <c r="AB20" s="228" t="str">
        <f t="shared" si="5"/>
        <v>TungstenMasan High-Tech Materials</v>
      </c>
    </row>
    <row r="21" spans="1:28" s="227" customFormat="1" ht="20">
      <c r="A21" s="181" t="s">
        <v>1424</v>
      </c>
      <c r="B21" s="182" t="s">
        <v>1128</v>
      </c>
      <c r="C21" s="186" t="s">
        <v>1423</v>
      </c>
      <c r="D21" s="230"/>
      <c r="E21" s="182" t="s">
        <v>1096</v>
      </c>
      <c r="F21" s="182" t="s">
        <v>1424</v>
      </c>
      <c r="G21" s="182" t="s">
        <v>13240</v>
      </c>
      <c r="H21" s="183">
        <v>0</v>
      </c>
      <c r="I21" s="184" t="s">
        <v>1773</v>
      </c>
      <c r="J21" s="184" t="s">
        <v>13619</v>
      </c>
      <c r="K21" s="224"/>
      <c r="L21" s="224"/>
      <c r="M21" s="224"/>
      <c r="N21" s="224"/>
      <c r="O21" s="224"/>
      <c r="P21" s="185"/>
      <c r="Q21" s="225"/>
      <c r="R21" s="182" t="str">
        <f ca="1">IF(ISERROR($V21),"",OFFSET('Smelter Look-up'!$C$4,$V21-4,0)&amp;"")</f>
        <v>Jiangwu H.C. Starck Tungsten Products Co., Ltd.</v>
      </c>
      <c r="S21" s="181" t="str">
        <f t="shared" ca="1" si="3"/>
        <v>CN</v>
      </c>
      <c r="T21" s="181" t="str">
        <f ca="1">IF(B21="","",IF(ISERROR(MATCH($J21,SorP!$B$1:$B$6279,0)),"",INDIRECT("'SorP'!$A$"&amp;MATCH($S21&amp;$J21,SorP!C:C,0))))</f>
        <v>CN-JX</v>
      </c>
      <c r="U21" s="201"/>
      <c r="V21" s="226">
        <f>IF(C21="",NA(),IF(OR(C21="Smelter not listed",C21="Smelter not yet identified"),MATCH($B21&amp;$D21,'Smelter Look-up'!$J:$J,0),MATCH($B21&amp;$C21,'Smelter Look-up'!$J:$J,0)))</f>
        <v>601</v>
      </c>
      <c r="X21" s="227">
        <f t="shared" si="4"/>
        <v>0</v>
      </c>
      <c r="AB21" s="228" t="str">
        <f t="shared" si="5"/>
        <v>TungstenJiangwu H.C. Starck Tungsten Products Co., Ltd.</v>
      </c>
    </row>
    <row r="22" spans="1:28" s="227" customFormat="1" ht="20">
      <c r="A22" s="181" t="s">
        <v>145</v>
      </c>
      <c r="B22" s="182" t="s">
        <v>1128</v>
      </c>
      <c r="C22" s="186" t="s">
        <v>156</v>
      </c>
      <c r="D22" s="230"/>
      <c r="E22" s="182" t="s">
        <v>1096</v>
      </c>
      <c r="F22" s="182" t="s">
        <v>145</v>
      </c>
      <c r="G22" s="182" t="s">
        <v>13240</v>
      </c>
      <c r="H22" s="183">
        <v>0</v>
      </c>
      <c r="I22" s="184" t="s">
        <v>1832</v>
      </c>
      <c r="J22" s="184" t="s">
        <v>13618</v>
      </c>
      <c r="K22" s="224"/>
      <c r="L22" s="224"/>
      <c r="M22" s="224"/>
      <c r="N22" s="224"/>
      <c r="O22" s="224"/>
      <c r="P22" s="185"/>
      <c r="Q22" s="225"/>
      <c r="R22" s="182" t="str">
        <f ca="1">IF(ISERROR($V22),"",OFFSET('Smelter Look-up'!$C$4,$V22-4,0)&amp;"")</f>
        <v>Xiamen Tungsten (H.C.) Co., Ltd.</v>
      </c>
      <c r="S22" s="181" t="str">
        <f t="shared" ca="1" si="3"/>
        <v>CN</v>
      </c>
      <c r="T22" s="181" t="str">
        <f ca="1">IF(B22="","",IF(ISERROR(MATCH($J22,SorP!$B$1:$B$6279,0)),"",INDIRECT("'SorP'!$A$"&amp;MATCH($S22&amp;$J22,SorP!C:C,0))))</f>
        <v>CN-FJ</v>
      </c>
      <c r="U22" s="201"/>
      <c r="V22" s="226">
        <f>IF(C22="",NA(),IF(OR(C22="Smelter not listed",C22="Smelter not yet identified"),MATCH($B22&amp;$D22,'Smelter Look-up'!$J:$J,0),MATCH($B22&amp;$C22,'Smelter Look-up'!$J:$J,0)))</f>
        <v>635</v>
      </c>
      <c r="X22" s="227">
        <f t="shared" si="4"/>
        <v>0</v>
      </c>
      <c r="AB22" s="228" t="str">
        <f t="shared" si="5"/>
        <v>TungstenXiamen Tungsten (H.C.) Co., Ltd.</v>
      </c>
    </row>
    <row r="23" spans="1:28" s="227" customFormat="1" ht="27">
      <c r="A23" s="181" t="s">
        <v>798</v>
      </c>
      <c r="B23" s="182" t="s">
        <v>1128</v>
      </c>
      <c r="C23" s="186" t="s">
        <v>2539</v>
      </c>
      <c r="D23" s="230"/>
      <c r="E23" s="182" t="s">
        <v>1090</v>
      </c>
      <c r="F23" s="182" t="s">
        <v>798</v>
      </c>
      <c r="G23" s="182" t="s">
        <v>13240</v>
      </c>
      <c r="H23" s="183" t="s">
        <v>15833</v>
      </c>
      <c r="I23" s="184" t="s">
        <v>15834</v>
      </c>
      <c r="J23" s="184" t="s">
        <v>2810</v>
      </c>
      <c r="K23" s="224" t="s">
        <v>15835</v>
      </c>
      <c r="L23" s="224" t="s">
        <v>15836</v>
      </c>
      <c r="M23" s="224" t="s">
        <v>15837</v>
      </c>
      <c r="N23" s="224" t="s">
        <v>15838</v>
      </c>
      <c r="O23" s="224" t="s">
        <v>15839</v>
      </c>
      <c r="P23" s="185" t="s">
        <v>489</v>
      </c>
      <c r="Q23" s="225" t="s">
        <v>15840</v>
      </c>
      <c r="R23" s="182" t="str">
        <f ca="1">IF(ISERROR($V23),"",OFFSET('Smelter Look-up'!$C$4,$V23-4,0)&amp;"")</f>
        <v>Wolfram Bergbau und Hutten AG</v>
      </c>
      <c r="S23" s="181" t="str">
        <f t="shared" ca="1" si="3"/>
        <v>AT</v>
      </c>
      <c r="T23" s="181" t="str">
        <f ca="1">IF(B23="","",IF(ISERROR(MATCH($J23,SorP!$B$1:$B$6279,0)),"",INDIRECT("'SorP'!$A$"&amp;MATCH($S23&amp;$J23,SorP!C:C,0))))</f>
        <v>AT-6</v>
      </c>
      <c r="U23" s="201"/>
      <c r="V23" s="226">
        <f>IF(C23="",NA(),IF(OR(C23="Smelter not listed",C23="Smelter not yet identified"),MATCH($B23&amp;$D23,'Smelter Look-up'!$J:$J,0),MATCH($B23&amp;$C23,'Smelter Look-up'!$J:$J,0)))</f>
        <v>632</v>
      </c>
      <c r="X23" s="227">
        <f t="shared" si="4"/>
        <v>0</v>
      </c>
      <c r="AB23" s="228" t="str">
        <f t="shared" si="5"/>
        <v>TungstenWolfram Bergbau und Hutten AG</v>
      </c>
    </row>
    <row r="24" spans="1:28" s="227" customFormat="1" ht="27">
      <c r="A24" s="181" t="s">
        <v>13782</v>
      </c>
      <c r="B24" s="182" t="s">
        <v>1125</v>
      </c>
      <c r="C24" s="186" t="s">
        <v>13781</v>
      </c>
      <c r="D24" s="230"/>
      <c r="E24" s="182" t="s">
        <v>1103</v>
      </c>
      <c r="F24" s="182" t="s">
        <v>13782</v>
      </c>
      <c r="G24" s="182" t="s">
        <v>13240</v>
      </c>
      <c r="H24" s="183"/>
      <c r="I24" s="184"/>
      <c r="J24" s="184"/>
      <c r="K24" s="224"/>
      <c r="L24" s="224"/>
      <c r="M24" s="224"/>
      <c r="N24" s="224" t="s">
        <v>15841</v>
      </c>
      <c r="O24" s="224" t="s">
        <v>15841</v>
      </c>
      <c r="P24" s="185"/>
      <c r="Q24" s="225" t="s">
        <v>15842</v>
      </c>
      <c r="R24" s="182" t="str">
        <f ca="1">IF(ISERROR($V24),"",OFFSET('Smelter Look-up'!$C$4,$V24-4,0)&amp;"")</f>
        <v>8853 S.p.A.</v>
      </c>
      <c r="S24" s="181" t="str">
        <f t="shared" ca="1" si="3"/>
        <v>IT</v>
      </c>
      <c r="T24" s="181" t="str">
        <f ca="1">IF(B24="","",IF(ISERROR(MATCH($J24,SorP!$B$1:$B$6279,0)),"",INDIRECT("'SorP'!$A$"&amp;MATCH($S24&amp;$J24,SorP!C:C,0))))</f>
        <v/>
      </c>
      <c r="U24" s="201"/>
      <c r="V24" s="226">
        <f>IF(C24="",NA(),IF(OR(C24="Smelter not listed",C24="Smelter not yet identified"),MATCH($B24&amp;$D24,'Smelter Look-up'!$J:$J,0),MATCH($B24&amp;$C24,'Smelter Look-up'!$J:$J,0)))</f>
        <v>5</v>
      </c>
      <c r="X24" s="227">
        <f t="shared" si="4"/>
        <v>0</v>
      </c>
      <c r="AB24" s="228" t="str">
        <f t="shared" si="5"/>
        <v>Gold8853 S.p.A.</v>
      </c>
    </row>
    <row r="25" spans="1:28" s="227" customFormat="1" ht="27">
      <c r="A25" s="181" t="s">
        <v>1380</v>
      </c>
      <c r="B25" s="182" t="s">
        <v>1125</v>
      </c>
      <c r="C25" s="186" t="s">
        <v>1379</v>
      </c>
      <c r="D25" s="230"/>
      <c r="E25" s="182" t="s">
        <v>2432</v>
      </c>
      <c r="F25" s="182" t="s">
        <v>1380</v>
      </c>
      <c r="G25" s="182" t="s">
        <v>13240</v>
      </c>
      <c r="H25" s="183"/>
      <c r="I25" s="184"/>
      <c r="J25" s="184"/>
      <c r="K25" s="224"/>
      <c r="L25" s="224"/>
      <c r="M25" s="224"/>
      <c r="N25" s="224" t="s">
        <v>15843</v>
      </c>
      <c r="O25" s="224" t="s">
        <v>15843</v>
      </c>
      <c r="P25" s="185"/>
      <c r="Q25" s="225" t="s">
        <v>15844</v>
      </c>
      <c r="R25" s="182" t="str">
        <f ca="1">IF(ISERROR($V25),"",OFFSET('Smelter Look-up'!$C$4,$V25-4,0)&amp;"")</f>
        <v>Advanced Chemical Company</v>
      </c>
      <c r="S25" s="181" t="str">
        <f t="shared" ca="1" si="3"/>
        <v>US</v>
      </c>
      <c r="T25" s="181" t="str">
        <f ca="1">IF(B25="","",IF(ISERROR(MATCH($J25,SorP!$B$1:$B$6279,0)),"",INDIRECT("'SorP'!$A$"&amp;MATCH($S25&amp;$J25,SorP!C:C,0))))</f>
        <v/>
      </c>
      <c r="U25" s="201"/>
      <c r="V25" s="226">
        <f>IF(C25="",NA(),IF(OR(C25="Smelter not listed",C25="Smelter not yet identified"),MATCH($B25&amp;$D25,'Smelter Look-up'!$J:$J,0),MATCH($B25&amp;$C25,'Smelter Look-up'!$J:$J,0)))</f>
        <v>8</v>
      </c>
      <c r="X25" s="227">
        <f t="shared" si="4"/>
        <v>0</v>
      </c>
      <c r="AB25" s="228" t="str">
        <f t="shared" si="5"/>
        <v>GoldAdvanced Chemical Company</v>
      </c>
    </row>
    <row r="26" spans="1:28" s="227" customFormat="1" ht="20">
      <c r="A26" s="181" t="s">
        <v>651</v>
      </c>
      <c r="B26" s="182" t="s">
        <v>1125</v>
      </c>
      <c r="C26" s="186" t="s">
        <v>15441</v>
      </c>
      <c r="D26" s="230"/>
      <c r="E26" s="182" t="s">
        <v>1097</v>
      </c>
      <c r="F26" s="182" t="s">
        <v>651</v>
      </c>
      <c r="G26" s="182" t="s">
        <v>13240</v>
      </c>
      <c r="H26" s="183"/>
      <c r="I26" s="184"/>
      <c r="J26" s="184"/>
      <c r="K26" s="224"/>
      <c r="L26" s="224"/>
      <c r="M26" s="224"/>
      <c r="N26" s="224" t="s">
        <v>15841</v>
      </c>
      <c r="O26" s="224" t="s">
        <v>15841</v>
      </c>
      <c r="P26" s="185"/>
      <c r="Q26" s="225" t="s">
        <v>15844</v>
      </c>
      <c r="R26" s="182" t="str">
        <f ca="1">IF(ISERROR($V26),"",OFFSET('Smelter Look-up'!$C$4,$V26-4,0)&amp;"")</f>
        <v>Agosi AG</v>
      </c>
      <c r="S26" s="181" t="str">
        <f t="shared" ca="1" si="3"/>
        <v>DE</v>
      </c>
      <c r="T26" s="181" t="str">
        <f ca="1">IF(B26="","",IF(ISERROR(MATCH($J26,SorP!$B$1:$B$6279,0)),"",INDIRECT("'SorP'!$A$"&amp;MATCH($S26&amp;$J26,SorP!C:C,0))))</f>
        <v/>
      </c>
      <c r="U26" s="201"/>
      <c r="V26" s="226">
        <f>IF(C26="",NA(),IF(OR(C26="Smelter not listed",C26="Smelter not yet identified"),MATCH($B26&amp;$D26,'Smelter Look-up'!$J:$J,0),MATCH($B26&amp;$C26,'Smelter Look-up'!$J:$J,0)))</f>
        <v>10</v>
      </c>
      <c r="X26" s="227">
        <f t="shared" si="4"/>
        <v>0</v>
      </c>
      <c r="AB26" s="228" t="str">
        <f t="shared" si="5"/>
        <v>GoldAgosi AG</v>
      </c>
    </row>
    <row r="27" spans="1:28" s="227" customFormat="1" ht="20">
      <c r="A27" s="181" t="s">
        <v>650</v>
      </c>
      <c r="B27" s="182" t="s">
        <v>1125</v>
      </c>
      <c r="C27" s="186" t="s">
        <v>2140</v>
      </c>
      <c r="D27" s="230"/>
      <c r="E27" s="182" t="s">
        <v>1104</v>
      </c>
      <c r="F27" s="182" t="s">
        <v>650</v>
      </c>
      <c r="G27" s="182" t="s">
        <v>13240</v>
      </c>
      <c r="H27" s="183"/>
      <c r="I27" s="184"/>
      <c r="J27" s="184"/>
      <c r="K27" s="224"/>
      <c r="L27" s="224"/>
      <c r="M27" s="224"/>
      <c r="N27" s="224" t="s">
        <v>15845</v>
      </c>
      <c r="O27" s="224" t="s">
        <v>15845</v>
      </c>
      <c r="P27" s="185" t="s">
        <v>488</v>
      </c>
      <c r="Q27" s="225" t="s">
        <v>15844</v>
      </c>
      <c r="R27" s="182" t="str">
        <f ca="1">IF(ISERROR($V27),"",OFFSET('Smelter Look-up'!$C$4,$V27-4,0)&amp;"")</f>
        <v>Aida Chemical Industries Co., Ltd.</v>
      </c>
      <c r="S27" s="181" t="str">
        <f t="shared" ca="1" si="3"/>
        <v>JP</v>
      </c>
      <c r="T27" s="181" t="str">
        <f ca="1">IF(B27="","",IF(ISERROR(MATCH($J27,SorP!$B$1:$B$6279,0)),"",INDIRECT("'SorP'!$A$"&amp;MATCH($S27&amp;$J27,SorP!C:C,0))))</f>
        <v/>
      </c>
      <c r="U27" s="201"/>
      <c r="V27" s="226">
        <f>IF(C27="",NA(),IF(OR(C27="Smelter not listed",C27="Smelter not yet identified"),MATCH($B27&amp;$D27,'Smelter Look-up'!$J:$J,0),MATCH($B27&amp;$C27,'Smelter Look-up'!$J:$J,0)))</f>
        <v>13</v>
      </c>
      <c r="X27" s="227">
        <f t="shared" si="4"/>
        <v>0</v>
      </c>
      <c r="AB27" s="228" t="str">
        <f t="shared" si="5"/>
        <v>GoldAida Chemical Industries Co., Ltd.</v>
      </c>
    </row>
    <row r="28" spans="1:28" s="227" customFormat="1" ht="27">
      <c r="A28" s="181" t="s">
        <v>1703</v>
      </c>
      <c r="B28" s="182" t="s">
        <v>1125</v>
      </c>
      <c r="C28" s="186" t="s">
        <v>1702</v>
      </c>
      <c r="D28" s="230"/>
      <c r="E28" s="182" t="s">
        <v>1088</v>
      </c>
      <c r="F28" s="182" t="s">
        <v>1703</v>
      </c>
      <c r="G28" s="182" t="s">
        <v>13240</v>
      </c>
      <c r="H28" s="183"/>
      <c r="I28" s="184"/>
      <c r="J28" s="184"/>
      <c r="K28" s="224"/>
      <c r="L28" s="224"/>
      <c r="M28" s="224"/>
      <c r="N28" s="224" t="s">
        <v>15846</v>
      </c>
      <c r="O28" s="224" t="s">
        <v>15846</v>
      </c>
      <c r="P28" s="185"/>
      <c r="Q28" s="225" t="s">
        <v>15844</v>
      </c>
      <c r="R28" s="182" t="str">
        <f ca="1">IF(ISERROR($V28),"",OFFSET('Smelter Look-up'!$C$4,$V28-4,0)&amp;"")</f>
        <v>Al Etihad Gold Refinery DMCC</v>
      </c>
      <c r="S28" s="181" t="str">
        <f t="shared" ca="1" si="3"/>
        <v>AE</v>
      </c>
      <c r="T28" s="181" t="str">
        <f ca="1">IF(B28="","",IF(ISERROR(MATCH($J28,SorP!$B$1:$B$6279,0)),"",INDIRECT("'SorP'!$A$"&amp;MATCH($S28&amp;$J28,SorP!C:C,0))))</f>
        <v/>
      </c>
      <c r="U28" s="201"/>
      <c r="V28" s="226">
        <f>IF(C28="",NA(),IF(OR(C28="Smelter not listed",C28="Smelter not yet identified"),MATCH($B28&amp;$D28,'Smelter Look-up'!$J:$J,0),MATCH($B28&amp;$C28,'Smelter Look-up'!$J:$J,0)))</f>
        <v>16</v>
      </c>
      <c r="X28" s="227">
        <f t="shared" si="4"/>
        <v>0</v>
      </c>
      <c r="AB28" s="228" t="str">
        <f t="shared" si="5"/>
        <v>GoldAl Etihad Gold Refinery DMCC</v>
      </c>
    </row>
    <row r="29" spans="1:28" s="227" customFormat="1" ht="27">
      <c r="A29" s="181" t="s">
        <v>652</v>
      </c>
      <c r="B29" s="182" t="s">
        <v>1125</v>
      </c>
      <c r="C29" s="186" t="s">
        <v>624</v>
      </c>
      <c r="D29" s="230"/>
      <c r="E29" s="182" t="s">
        <v>887</v>
      </c>
      <c r="F29" s="182" t="s">
        <v>652</v>
      </c>
      <c r="G29" s="182" t="s">
        <v>13240</v>
      </c>
      <c r="H29" s="183"/>
      <c r="I29" s="184"/>
      <c r="J29" s="184"/>
      <c r="K29" s="224"/>
      <c r="L29" s="224"/>
      <c r="M29" s="224"/>
      <c r="N29" s="224" t="s">
        <v>15847</v>
      </c>
      <c r="O29" s="224" t="s">
        <v>15847</v>
      </c>
      <c r="P29" s="185"/>
      <c r="Q29" s="225" t="s">
        <v>15844</v>
      </c>
      <c r="R29" s="182" t="str">
        <f ca="1">IF(ISERROR($V29),"",OFFSET('Smelter Look-up'!$C$4,$V29-4,0)&amp;"")</f>
        <v>Almalyk Mining and Metallurgical Complex (AMMC)</v>
      </c>
      <c r="S29" s="181" t="str">
        <f t="shared" ca="1" si="3"/>
        <v>UZ</v>
      </c>
      <c r="T29" s="181" t="str">
        <f ca="1">IF(B29="","",IF(ISERROR(MATCH($J29,SorP!$B$1:$B$6279,0)),"",INDIRECT("'SorP'!$A$"&amp;MATCH($S29&amp;$J29,SorP!C:C,0))))</f>
        <v/>
      </c>
      <c r="U29" s="201"/>
      <c r="V29" s="226">
        <f>IF(C29="",NA(),IF(OR(C29="Smelter not listed",C29="Smelter not yet identified"),MATCH($B29&amp;$D29,'Smelter Look-up'!$J:$J,0),MATCH($B29&amp;$C29,'Smelter Look-up'!$J:$J,0)))</f>
        <v>20</v>
      </c>
      <c r="X29" s="227">
        <f t="shared" si="4"/>
        <v>0</v>
      </c>
      <c r="AB29" s="228" t="str">
        <f t="shared" si="5"/>
        <v>GoldAlmalyk Mining and Metallurgical Complex (AMMC)</v>
      </c>
    </row>
    <row r="30" spans="1:28" s="227" customFormat="1" ht="20">
      <c r="A30" s="181" t="s">
        <v>653</v>
      </c>
      <c r="B30" s="182" t="s">
        <v>1125</v>
      </c>
      <c r="C30" s="186" t="s">
        <v>12428</v>
      </c>
      <c r="D30" s="230"/>
      <c r="E30" s="182" t="s">
        <v>1092</v>
      </c>
      <c r="F30" s="182" t="s">
        <v>653</v>
      </c>
      <c r="G30" s="182" t="s">
        <v>13240</v>
      </c>
      <c r="H30" s="183"/>
      <c r="I30" s="184"/>
      <c r="J30" s="184"/>
      <c r="K30" s="224"/>
      <c r="L30" s="224"/>
      <c r="M30" s="224"/>
      <c r="N30" s="224" t="s">
        <v>15847</v>
      </c>
      <c r="O30" s="224" t="s">
        <v>15847</v>
      </c>
      <c r="P30" s="185"/>
      <c r="Q30" s="225" t="s">
        <v>15844</v>
      </c>
      <c r="R30" s="182" t="str">
        <f ca="1">IF(ISERROR($V30),"",OFFSET('Smelter Look-up'!$C$4,$V30-4,0)&amp;"")</f>
        <v>AngloGold Ashanti Corrego do Sitio Mineracao</v>
      </c>
      <c r="S30" s="181" t="str">
        <f t="shared" ca="1" si="3"/>
        <v>BR</v>
      </c>
      <c r="T30" s="181" t="str">
        <f ca="1">IF(B30="","",IF(ISERROR(MATCH($J30,SorP!$B$1:$B$6279,0)),"",INDIRECT("'SorP'!$A$"&amp;MATCH($S30&amp;$J30,SorP!C:C,0))))</f>
        <v/>
      </c>
      <c r="U30" s="201"/>
      <c r="V30" s="226">
        <f>IF(C30="",NA(),IF(OR(C30="Smelter not listed",C30="Smelter not yet identified"),MATCH($B30&amp;$D30,'Smelter Look-up'!$J:$J,0),MATCH($B30&amp;$C30,'Smelter Look-up'!$J:$J,0)))</f>
        <v>23</v>
      </c>
      <c r="X30" s="227">
        <f t="shared" si="4"/>
        <v>0</v>
      </c>
      <c r="AB30" s="228" t="str">
        <f t="shared" si="5"/>
        <v>GoldAngloGold Ashanti Corrego do Sitio Mineracao</v>
      </c>
    </row>
    <row r="31" spans="1:28" s="227" customFormat="1" ht="20">
      <c r="A31" s="181" t="s">
        <v>654</v>
      </c>
      <c r="B31" s="182" t="s">
        <v>1125</v>
      </c>
      <c r="C31" s="186" t="s">
        <v>2284</v>
      </c>
      <c r="D31" s="230"/>
      <c r="E31" s="182" t="s">
        <v>1094</v>
      </c>
      <c r="F31" s="182" t="s">
        <v>654</v>
      </c>
      <c r="G31" s="182" t="s">
        <v>13240</v>
      </c>
      <c r="H31" s="183"/>
      <c r="I31" s="184"/>
      <c r="J31" s="184"/>
      <c r="K31" s="224"/>
      <c r="L31" s="224"/>
      <c r="M31" s="224"/>
      <c r="N31" s="224" t="s">
        <v>15848</v>
      </c>
      <c r="O31" s="224" t="s">
        <v>15848</v>
      </c>
      <c r="P31" s="185"/>
      <c r="Q31" s="225" t="s">
        <v>15844</v>
      </c>
      <c r="R31" s="182" t="str">
        <f ca="1">IF(ISERROR($V31),"",OFFSET('Smelter Look-up'!$C$4,$V31-4,0)&amp;"")</f>
        <v>Argor-Heraeus S.A.</v>
      </c>
      <c r="S31" s="181" t="str">
        <f t="shared" ca="1" si="3"/>
        <v>CH</v>
      </c>
      <c r="T31" s="181" t="str">
        <f ca="1">IF(B31="","",IF(ISERROR(MATCH($J31,SorP!$B$1:$B$6279,0)),"",INDIRECT("'SorP'!$A$"&amp;MATCH($S31&amp;$J31,SorP!C:C,0))))</f>
        <v/>
      </c>
      <c r="U31" s="201"/>
      <c r="V31" s="226">
        <f>IF(C31="",NA(),IF(OR(C31="Smelter not listed",C31="Smelter not yet identified"),MATCH($B31&amp;$D31,'Smelter Look-up'!$J:$J,0),MATCH($B31&amp;$C31,'Smelter Look-up'!$J:$J,0)))</f>
        <v>28</v>
      </c>
      <c r="X31" s="227">
        <f t="shared" si="4"/>
        <v>0</v>
      </c>
      <c r="AB31" s="228" t="str">
        <f t="shared" si="5"/>
        <v>GoldArgor-Heraeus S.A.</v>
      </c>
    </row>
    <row r="32" spans="1:28" s="227" customFormat="1" ht="20">
      <c r="A32" s="181" t="s">
        <v>655</v>
      </c>
      <c r="B32" s="182" t="s">
        <v>1125</v>
      </c>
      <c r="C32" s="186" t="s">
        <v>2285</v>
      </c>
      <c r="D32" s="230"/>
      <c r="E32" s="182" t="s">
        <v>1104</v>
      </c>
      <c r="F32" s="182" t="s">
        <v>655</v>
      </c>
      <c r="G32" s="182" t="s">
        <v>13240</v>
      </c>
      <c r="H32" s="183"/>
      <c r="I32" s="184"/>
      <c r="J32" s="184"/>
      <c r="K32" s="224"/>
      <c r="L32" s="224"/>
      <c r="M32" s="224"/>
      <c r="N32" s="224" t="s">
        <v>15847</v>
      </c>
      <c r="O32" s="224" t="s">
        <v>15847</v>
      </c>
      <c r="P32" s="185"/>
      <c r="Q32" s="225" t="s">
        <v>15844</v>
      </c>
      <c r="R32" s="182" t="str">
        <f ca="1">IF(ISERROR($V32),"",OFFSET('Smelter Look-up'!$C$4,$V32-4,0)&amp;"")</f>
        <v>Asahi Pretec Corp.</v>
      </c>
      <c r="S32" s="181" t="str">
        <f t="shared" ca="1" si="3"/>
        <v>JP</v>
      </c>
      <c r="T32" s="181" t="str">
        <f ca="1">IF(B32="","",IF(ISERROR(MATCH($J32,SorP!$B$1:$B$6279,0)),"",INDIRECT("'SorP'!$A$"&amp;MATCH($S32&amp;$J32,SorP!C:C,0))))</f>
        <v/>
      </c>
      <c r="U32" s="201"/>
      <c r="V32" s="226">
        <f>IF(C32="",NA(),IF(OR(C32="Smelter not listed",C32="Smelter not yet identified"),MATCH($B32&amp;$D32,'Smelter Look-up'!$J:$J,0),MATCH($B32&amp;$C32,'Smelter Look-up'!$J:$J,0)))</f>
        <v>29</v>
      </c>
      <c r="X32" s="227">
        <f t="shared" si="4"/>
        <v>0</v>
      </c>
      <c r="AB32" s="228" t="str">
        <f t="shared" si="5"/>
        <v>GoldAsahi Pretec Corp.</v>
      </c>
    </row>
    <row r="33" spans="1:28" s="227" customFormat="1" ht="20">
      <c r="A33" s="181" t="s">
        <v>687</v>
      </c>
      <c r="B33" s="182" t="s">
        <v>1125</v>
      </c>
      <c r="C33" s="186" t="s">
        <v>2286</v>
      </c>
      <c r="D33" s="230"/>
      <c r="E33" s="182" t="s">
        <v>1093</v>
      </c>
      <c r="F33" s="182" t="s">
        <v>687</v>
      </c>
      <c r="G33" s="182" t="s">
        <v>13240</v>
      </c>
      <c r="H33" s="183"/>
      <c r="I33" s="184"/>
      <c r="J33" s="184"/>
      <c r="K33" s="224"/>
      <c r="L33" s="224"/>
      <c r="M33" s="224"/>
      <c r="N33" s="224" t="s">
        <v>15847</v>
      </c>
      <c r="O33" s="224" t="s">
        <v>15847</v>
      </c>
      <c r="P33" s="185"/>
      <c r="Q33" s="225" t="s">
        <v>15844</v>
      </c>
      <c r="R33" s="182" t="str">
        <f ca="1">IF(ISERROR($V33),"",OFFSET('Smelter Look-up'!$C$4,$V33-4,0)&amp;"")</f>
        <v>Asahi Refining Canada Ltd.</v>
      </c>
      <c r="S33" s="181" t="str">
        <f t="shared" ca="1" si="3"/>
        <v>CA</v>
      </c>
      <c r="T33" s="181" t="str">
        <f ca="1">IF(B33="","",IF(ISERROR(MATCH($J33,SorP!$B$1:$B$6279,0)),"",INDIRECT("'SorP'!$A$"&amp;MATCH($S33&amp;$J33,SorP!C:C,0))))</f>
        <v/>
      </c>
      <c r="U33" s="201"/>
      <c r="V33" s="226">
        <f>IF(C33="",NA(),IF(OR(C33="Smelter not listed",C33="Smelter not yet identified"),MATCH($B33&amp;$D33,'Smelter Look-up'!$J:$J,0),MATCH($B33&amp;$C33,'Smelter Look-up'!$J:$J,0)))</f>
        <v>30</v>
      </c>
      <c r="X33" s="227">
        <f t="shared" si="4"/>
        <v>0</v>
      </c>
      <c r="AB33" s="228" t="str">
        <f t="shared" si="5"/>
        <v>GoldAsahi Refining Canada Ltd.</v>
      </c>
    </row>
    <row r="34" spans="1:28" s="227" customFormat="1" ht="27">
      <c r="A34" s="181" t="s">
        <v>686</v>
      </c>
      <c r="B34" s="182" t="s">
        <v>1125</v>
      </c>
      <c r="C34" s="186" t="s">
        <v>2200</v>
      </c>
      <c r="D34" s="230"/>
      <c r="E34" s="182" t="s">
        <v>2432</v>
      </c>
      <c r="F34" s="182" t="s">
        <v>686</v>
      </c>
      <c r="G34" s="182" t="s">
        <v>13240</v>
      </c>
      <c r="H34" s="183"/>
      <c r="I34" s="184"/>
      <c r="J34" s="184"/>
      <c r="K34" s="224"/>
      <c r="L34" s="224"/>
      <c r="M34" s="224"/>
      <c r="N34" s="224" t="s">
        <v>15847</v>
      </c>
      <c r="O34" s="224" t="s">
        <v>15847</v>
      </c>
      <c r="P34" s="185"/>
      <c r="Q34" s="225" t="s">
        <v>15844</v>
      </c>
      <c r="R34" s="182" t="str">
        <f ca="1">IF(ISERROR($V34),"",OFFSET('Smelter Look-up'!$C$4,$V34-4,0)&amp;"")</f>
        <v>Asahi Refining USA Inc.</v>
      </c>
      <c r="S34" s="181" t="str">
        <f t="shared" ca="1" si="3"/>
        <v>US</v>
      </c>
      <c r="T34" s="181" t="str">
        <f ca="1">IF(B34="","",IF(ISERROR(MATCH($J34,SorP!$B$1:$B$6279,0)),"",INDIRECT("'SorP'!$A$"&amp;MATCH($S34&amp;$J34,SorP!C:C,0))))</f>
        <v/>
      </c>
      <c r="U34" s="201"/>
      <c r="V34" s="226">
        <f>IF(C34="",NA(),IF(OR(C34="Smelter not listed",C34="Smelter not yet identified"),MATCH($B34&amp;$D34,'Smelter Look-up'!$J:$J,0),MATCH($B34&amp;$C34,'Smelter Look-up'!$J:$J,0)))</f>
        <v>31</v>
      </c>
      <c r="X34" s="227">
        <f t="shared" si="4"/>
        <v>0</v>
      </c>
      <c r="AB34" s="228" t="str">
        <f t="shared" si="5"/>
        <v>GoldAsahi Refining USA Inc.</v>
      </c>
    </row>
    <row r="35" spans="1:28" s="227" customFormat="1" ht="20">
      <c r="A35" s="181" t="s">
        <v>656</v>
      </c>
      <c r="B35" s="182" t="s">
        <v>1125</v>
      </c>
      <c r="C35" s="186" t="s">
        <v>2141</v>
      </c>
      <c r="D35" s="230"/>
      <c r="E35" s="182" t="s">
        <v>1104</v>
      </c>
      <c r="F35" s="182" t="s">
        <v>656</v>
      </c>
      <c r="G35" s="182" t="s">
        <v>13240</v>
      </c>
      <c r="H35" s="183"/>
      <c r="I35" s="184"/>
      <c r="J35" s="184"/>
      <c r="K35" s="224"/>
      <c r="L35" s="224"/>
      <c r="M35" s="224"/>
      <c r="N35" s="224" t="s">
        <v>15845</v>
      </c>
      <c r="O35" s="224" t="s">
        <v>15845</v>
      </c>
      <c r="P35" s="185" t="s">
        <v>488</v>
      </c>
      <c r="Q35" s="225" t="s">
        <v>15844</v>
      </c>
      <c r="R35" s="182" t="str">
        <f ca="1">IF(ISERROR($V35),"",OFFSET('Smelter Look-up'!$C$4,$V35-4,0)&amp;"")</f>
        <v>Asaka Riken Co., Ltd.</v>
      </c>
      <c r="S35" s="181" t="str">
        <f t="shared" ca="1" si="3"/>
        <v>JP</v>
      </c>
      <c r="T35" s="181" t="str">
        <f ca="1">IF(B35="","",IF(ISERROR(MATCH($J35,SorP!$B$1:$B$6279,0)),"",INDIRECT("'SorP'!$A$"&amp;MATCH($S35&amp;$J35,SorP!C:C,0))))</f>
        <v/>
      </c>
      <c r="U35" s="201"/>
      <c r="V35" s="226">
        <f>IF(C35="",NA(),IF(OR(C35="Smelter not listed",C35="Smelter not yet identified"),MATCH($B35&amp;$D35,'Smelter Look-up'!$J:$J,0),MATCH($B35&amp;$C35,'Smelter Look-up'!$J:$J,0)))</f>
        <v>32</v>
      </c>
      <c r="X35" s="227">
        <f t="shared" si="4"/>
        <v>0</v>
      </c>
      <c r="AB35" s="228" t="str">
        <f t="shared" si="5"/>
        <v>GoldAsaka Riken Co., Ltd.</v>
      </c>
    </row>
    <row r="36" spans="1:28" s="227" customFormat="1" ht="20">
      <c r="A36" s="181" t="s">
        <v>658</v>
      </c>
      <c r="B36" s="182" t="s">
        <v>1125</v>
      </c>
      <c r="C36" s="186" t="s">
        <v>1219</v>
      </c>
      <c r="D36" s="230"/>
      <c r="E36" s="182" t="s">
        <v>1097</v>
      </c>
      <c r="F36" s="182" t="s">
        <v>658</v>
      </c>
      <c r="G36" s="182" t="s">
        <v>13240</v>
      </c>
      <c r="H36" s="183"/>
      <c r="I36" s="184"/>
      <c r="J36" s="184"/>
      <c r="K36" s="224"/>
      <c r="L36" s="224"/>
      <c r="M36" s="224"/>
      <c r="N36" s="224" t="s">
        <v>15847</v>
      </c>
      <c r="O36" s="224" t="s">
        <v>15847</v>
      </c>
      <c r="P36" s="185"/>
      <c r="Q36" s="225" t="s">
        <v>15844</v>
      </c>
      <c r="R36" s="182" t="str">
        <f ca="1">IF(ISERROR($V36),"",OFFSET('Smelter Look-up'!$C$4,$V36-4,0)&amp;"")</f>
        <v>Aurubis AG</v>
      </c>
      <c r="S36" s="181" t="str">
        <f t="shared" ca="1" si="3"/>
        <v>DE</v>
      </c>
      <c r="T36" s="181" t="str">
        <f ca="1">IF(B36="","",IF(ISERROR(MATCH($J36,SorP!$B$1:$B$6279,0)),"",INDIRECT("'SorP'!$A$"&amp;MATCH($S36&amp;$J36,SorP!C:C,0))))</f>
        <v/>
      </c>
      <c r="U36" s="201"/>
      <c r="V36" s="226">
        <f>IF(C36="",NA(),IF(OR(C36="Smelter not listed",C36="Smelter not yet identified"),MATCH($B36&amp;$D36,'Smelter Look-up'!$J:$J,0),MATCH($B36&amp;$C36,'Smelter Look-up'!$J:$J,0)))</f>
        <v>37</v>
      </c>
      <c r="X36" s="227">
        <f t="shared" si="4"/>
        <v>0</v>
      </c>
      <c r="AB36" s="228" t="str">
        <f t="shared" si="5"/>
        <v>GoldAurubis AG</v>
      </c>
    </row>
    <row r="37" spans="1:28" s="227" customFormat="1" ht="27">
      <c r="A37" s="181" t="s">
        <v>2292</v>
      </c>
      <c r="B37" s="182" t="s">
        <v>1125</v>
      </c>
      <c r="C37" s="186" t="s">
        <v>2291</v>
      </c>
      <c r="D37" s="230"/>
      <c r="E37" s="182" t="s">
        <v>1102</v>
      </c>
      <c r="F37" s="182" t="s">
        <v>2292</v>
      </c>
      <c r="G37" s="182" t="s">
        <v>13240</v>
      </c>
      <c r="H37" s="183"/>
      <c r="I37" s="184"/>
      <c r="J37" s="184"/>
      <c r="K37" s="224"/>
      <c r="L37" s="224"/>
      <c r="M37" s="224"/>
      <c r="N37" s="224" t="s">
        <v>15843</v>
      </c>
      <c r="O37" s="224" t="s">
        <v>15843</v>
      </c>
      <c r="P37" s="185"/>
      <c r="Q37" s="225" t="s">
        <v>15844</v>
      </c>
      <c r="R37" s="182" t="str">
        <f ca="1">IF(ISERROR($V37),"",OFFSET('Smelter Look-up'!$C$4,$V37-4,0)&amp;"")</f>
        <v>Bangalore Refinery</v>
      </c>
      <c r="S37" s="181" t="str">
        <f t="shared" ca="1" si="3"/>
        <v>IN</v>
      </c>
      <c r="T37" s="181" t="str">
        <f ca="1">IF(B37="","",IF(ISERROR(MATCH($J37,SorP!$B$1:$B$6279,0)),"",INDIRECT("'SorP'!$A$"&amp;MATCH($S37&amp;$J37,SorP!C:C,0))))</f>
        <v/>
      </c>
      <c r="U37" s="201"/>
      <c r="V37" s="226">
        <f>IF(C37="",NA(),IF(OR(C37="Smelter not listed",C37="Smelter not yet identified"),MATCH($B37&amp;$D37,'Smelter Look-up'!$J:$J,0),MATCH($B37&amp;$C37,'Smelter Look-up'!$J:$J,0)))</f>
        <v>39</v>
      </c>
      <c r="X37" s="227">
        <f t="shared" si="4"/>
        <v>0</v>
      </c>
      <c r="AB37" s="228" t="str">
        <f t="shared" si="5"/>
        <v>GoldBangalore Refinery</v>
      </c>
    </row>
    <row r="38" spans="1:28" s="227" customFormat="1" ht="27">
      <c r="A38" s="181" t="s">
        <v>659</v>
      </c>
      <c r="B38" s="182" t="s">
        <v>1125</v>
      </c>
      <c r="C38" s="186" t="s">
        <v>900</v>
      </c>
      <c r="D38" s="230"/>
      <c r="E38" s="182" t="s">
        <v>877</v>
      </c>
      <c r="F38" s="182" t="s">
        <v>659</v>
      </c>
      <c r="G38" s="182" t="s">
        <v>13240</v>
      </c>
      <c r="H38" s="183"/>
      <c r="I38" s="184"/>
      <c r="J38" s="184"/>
      <c r="K38" s="224"/>
      <c r="L38" s="224"/>
      <c r="M38" s="224"/>
      <c r="N38" s="224" t="s">
        <v>15847</v>
      </c>
      <c r="O38" s="224" t="s">
        <v>15847</v>
      </c>
      <c r="P38" s="185"/>
      <c r="Q38" s="225" t="s">
        <v>15844</v>
      </c>
      <c r="R38" s="182" t="str">
        <f ca="1">IF(ISERROR($V38),"",OFFSET('Smelter Look-up'!$C$4,$V38-4,0)&amp;"")</f>
        <v>Bangko Sentral ng Pilipinas (Central Bank of the Philippines)</v>
      </c>
      <c r="S38" s="181" t="str">
        <f t="shared" ref="S38:S68" ca="1" si="6">IF(B38="","",IF(ISERROR(MATCH($E38,CL,0)),"Unknown",INDIRECT("'C'!$A$"&amp;MATCH($E38,CL,0)+1)))</f>
        <v>PH</v>
      </c>
      <c r="T38" s="181" t="str">
        <f ca="1">IF(B38="","",IF(ISERROR(MATCH($J38,SorP!$B$1:$B$6279,0)),"",INDIRECT("'SorP'!$A$"&amp;MATCH($S38&amp;$J38,SorP!C:C,0))))</f>
        <v/>
      </c>
      <c r="U38" s="201"/>
      <c r="V38" s="226">
        <f>IF(C38="",NA(),IF(OR(C38="Smelter not listed",C38="Smelter not yet identified"),MATCH($B38&amp;$D38,'Smelter Look-up'!$J:$J,0),MATCH($B38&amp;$C38,'Smelter Look-up'!$J:$J,0)))</f>
        <v>41</v>
      </c>
      <c r="X38" s="227">
        <f t="shared" ref="X38:X68" si="7">IF(AND(C38="Smelter not listed",OR(LEN(D38)=0,LEN(E38)=0)),1,0)</f>
        <v>0</v>
      </c>
      <c r="AB38" s="228" t="str">
        <f t="shared" ref="AB38:AB68" si="8">B38&amp;C38</f>
        <v>GoldBangko Sentral ng Pilipinas (Central Bank of the Philippines)</v>
      </c>
    </row>
    <row r="39" spans="1:28" s="227" customFormat="1" ht="20">
      <c r="A39" s="181" t="s">
        <v>660</v>
      </c>
      <c r="B39" s="182" t="s">
        <v>1125</v>
      </c>
      <c r="C39" s="186" t="s">
        <v>1221</v>
      </c>
      <c r="D39" s="230"/>
      <c r="E39" s="182" t="s">
        <v>883</v>
      </c>
      <c r="F39" s="182" t="s">
        <v>660</v>
      </c>
      <c r="G39" s="182" t="s">
        <v>13240</v>
      </c>
      <c r="H39" s="183"/>
      <c r="I39" s="184"/>
      <c r="J39" s="184"/>
      <c r="K39" s="224"/>
      <c r="L39" s="224"/>
      <c r="M39" s="224"/>
      <c r="N39" s="224" t="s">
        <v>15847</v>
      </c>
      <c r="O39" s="224" t="s">
        <v>15847</v>
      </c>
      <c r="P39" s="185"/>
      <c r="Q39" s="225" t="s">
        <v>15844</v>
      </c>
      <c r="R39" s="182" t="str">
        <f ca="1">IF(ISERROR($V39),"",OFFSET('Smelter Look-up'!$C$4,$V39-4,0)&amp;"")</f>
        <v>Boliden AB</v>
      </c>
      <c r="S39" s="181" t="str">
        <f t="shared" ca="1" si="6"/>
        <v>SE</v>
      </c>
      <c r="T39" s="181" t="str">
        <f ca="1">IF(B39="","",IF(ISERROR(MATCH($J39,SorP!$B$1:$B$6279,0)),"",INDIRECT("'SorP'!$A$"&amp;MATCH($S39&amp;$J39,SorP!C:C,0))))</f>
        <v/>
      </c>
      <c r="U39" s="201"/>
      <c r="V39" s="226">
        <f>IF(C39="",NA(),IF(OR(C39="Smelter not listed",C39="Smelter not yet identified"),MATCH($B39&amp;$D39,'Smelter Look-up'!$J:$J,0),MATCH($B39&amp;$C39,'Smelter Look-up'!$J:$J,0)))</f>
        <v>42</v>
      </c>
      <c r="X39" s="227">
        <f t="shared" si="7"/>
        <v>0</v>
      </c>
      <c r="AB39" s="228" t="str">
        <f t="shared" si="8"/>
        <v>GoldBoliden AB</v>
      </c>
    </row>
    <row r="40" spans="1:28" s="227" customFormat="1" ht="20">
      <c r="A40" s="181" t="s">
        <v>662</v>
      </c>
      <c r="B40" s="182" t="s">
        <v>1125</v>
      </c>
      <c r="C40" s="186" t="s">
        <v>661</v>
      </c>
      <c r="D40" s="230"/>
      <c r="E40" s="182" t="s">
        <v>1097</v>
      </c>
      <c r="F40" s="182" t="s">
        <v>662</v>
      </c>
      <c r="G40" s="182" t="s">
        <v>13240</v>
      </c>
      <c r="H40" s="183"/>
      <c r="I40" s="184"/>
      <c r="J40" s="184"/>
      <c r="K40" s="224"/>
      <c r="L40" s="224"/>
      <c r="M40" s="224"/>
      <c r="N40" s="224" t="s">
        <v>15848</v>
      </c>
      <c r="O40" s="224" t="s">
        <v>15848</v>
      </c>
      <c r="P40" s="185"/>
      <c r="Q40" s="225" t="s">
        <v>15844</v>
      </c>
      <c r="R40" s="182" t="str">
        <f ca="1">IF(ISERROR($V40),"",OFFSET('Smelter Look-up'!$C$4,$V40-4,0)&amp;"")</f>
        <v>C. Hafner GmbH + Co. KG</v>
      </c>
      <c r="S40" s="181" t="str">
        <f t="shared" ca="1" si="6"/>
        <v>DE</v>
      </c>
      <c r="T40" s="181" t="str">
        <f ca="1">IF(B40="","",IF(ISERROR(MATCH($J40,SorP!$B$1:$B$6279,0)),"",INDIRECT("'SorP'!$A$"&amp;MATCH($S40&amp;$J40,SorP!C:C,0))))</f>
        <v/>
      </c>
      <c r="U40" s="201"/>
      <c r="V40" s="226">
        <f>IF(C40="",NA(),IF(OR(C40="Smelter not listed",C40="Smelter not yet identified"),MATCH($B40&amp;$D40,'Smelter Look-up'!$J:$J,0),MATCH($B40&amp;$C40,'Smelter Look-up'!$J:$J,0)))</f>
        <v>43</v>
      </c>
      <c r="X40" s="227">
        <f t="shared" si="7"/>
        <v>0</v>
      </c>
      <c r="AB40" s="228" t="str">
        <f t="shared" si="8"/>
        <v>GoldC. Hafner GmbH + Co. KG</v>
      </c>
    </row>
    <row r="41" spans="1:28" s="227" customFormat="1" ht="20">
      <c r="A41" s="181" t="s">
        <v>664</v>
      </c>
      <c r="B41" s="182" t="s">
        <v>1125</v>
      </c>
      <c r="C41" s="186" t="s">
        <v>2240</v>
      </c>
      <c r="D41" s="230"/>
      <c r="E41" s="182" t="s">
        <v>1093</v>
      </c>
      <c r="F41" s="182" t="s">
        <v>664</v>
      </c>
      <c r="G41" s="182" t="s">
        <v>13240</v>
      </c>
      <c r="H41" s="183"/>
      <c r="I41" s="184"/>
      <c r="J41" s="184"/>
      <c r="K41" s="224"/>
      <c r="L41" s="224"/>
      <c r="M41" s="224"/>
      <c r="N41" s="224" t="s">
        <v>15847</v>
      </c>
      <c r="O41" s="224" t="s">
        <v>15847</v>
      </c>
      <c r="P41" s="185"/>
      <c r="Q41" s="225" t="s">
        <v>15844</v>
      </c>
      <c r="R41" s="182" t="str">
        <f ca="1">IF(ISERROR($V41),"",OFFSET('Smelter Look-up'!$C$4,$V41-4,0)&amp;"")</f>
        <v>CCR Refinery - Glencore Canada Corporation</v>
      </c>
      <c r="S41" s="181" t="str">
        <f t="shared" ca="1" si="6"/>
        <v>CA</v>
      </c>
      <c r="T41" s="181" t="str">
        <f ca="1">IF(B41="","",IF(ISERROR(MATCH($J41,SorP!$B$1:$B$6279,0)),"",INDIRECT("'SorP'!$A$"&amp;MATCH($S41&amp;$J41,SorP!C:C,0))))</f>
        <v/>
      </c>
      <c r="U41" s="201"/>
      <c r="V41" s="226">
        <f>IF(C41="",NA(),IF(OR(C41="Smelter not listed",C41="Smelter not yet identified"),MATCH($B41&amp;$D41,'Smelter Look-up'!$J:$J,0),MATCH($B41&amp;$C41,'Smelter Look-up'!$J:$J,0)))</f>
        <v>47</v>
      </c>
      <c r="X41" s="227">
        <f t="shared" si="7"/>
        <v>0</v>
      </c>
      <c r="AB41" s="228" t="str">
        <f t="shared" si="8"/>
        <v>GoldCCR Refinery - Glencore Canada Corporation</v>
      </c>
    </row>
    <row r="42" spans="1:28" s="227" customFormat="1" ht="27">
      <c r="A42" s="181" t="s">
        <v>665</v>
      </c>
      <c r="B42" s="182" t="s">
        <v>1125</v>
      </c>
      <c r="C42" s="186" t="s">
        <v>2493</v>
      </c>
      <c r="D42" s="230"/>
      <c r="E42" s="182" t="s">
        <v>1094</v>
      </c>
      <c r="F42" s="182" t="s">
        <v>665</v>
      </c>
      <c r="G42" s="182" t="s">
        <v>13240</v>
      </c>
      <c r="H42" s="183"/>
      <c r="I42" s="184"/>
      <c r="J42" s="184"/>
      <c r="K42" s="224"/>
      <c r="L42" s="224"/>
      <c r="M42" s="224"/>
      <c r="N42" s="224" t="s">
        <v>15849</v>
      </c>
      <c r="O42" s="224" t="s">
        <v>15849</v>
      </c>
      <c r="P42" s="185"/>
      <c r="Q42" s="225" t="s">
        <v>15842</v>
      </c>
      <c r="R42" s="182" t="str">
        <f ca="1">IF(ISERROR($V42),"",OFFSET('Smelter Look-up'!$C$4,$V42-4,0)&amp;"")</f>
        <v>Cendres + Metaux S.A.</v>
      </c>
      <c r="S42" s="181" t="str">
        <f t="shared" ca="1" si="6"/>
        <v>CH</v>
      </c>
      <c r="T42" s="181" t="str">
        <f ca="1">IF(B42="","",IF(ISERROR(MATCH($J42,SorP!$B$1:$B$6279,0)),"",INDIRECT("'SorP'!$A$"&amp;MATCH($S42&amp;$J42,SorP!C:C,0))))</f>
        <v/>
      </c>
      <c r="U42" s="201"/>
      <c r="V42" s="226">
        <f>IF(C42="",NA(),IF(OR(C42="Smelter not listed",C42="Smelter not yet identified"),MATCH($B42&amp;$D42,'Smelter Look-up'!$J:$J,0),MATCH($B42&amp;$C42,'Smelter Look-up'!$J:$J,0)))</f>
        <v>49</v>
      </c>
      <c r="X42" s="227">
        <f t="shared" si="7"/>
        <v>0</v>
      </c>
      <c r="AB42" s="228" t="str">
        <f t="shared" si="8"/>
        <v>GoldCendres + Metaux S.A.</v>
      </c>
    </row>
    <row r="43" spans="1:28" s="227" customFormat="1" ht="20">
      <c r="A43" s="181" t="s">
        <v>666</v>
      </c>
      <c r="B43" s="182" t="s">
        <v>1125</v>
      </c>
      <c r="C43" s="186" t="s">
        <v>53</v>
      </c>
      <c r="D43" s="230"/>
      <c r="E43" s="182" t="s">
        <v>1103</v>
      </c>
      <c r="F43" s="182" t="s">
        <v>666</v>
      </c>
      <c r="G43" s="182" t="s">
        <v>13240</v>
      </c>
      <c r="H43" s="183"/>
      <c r="I43" s="184"/>
      <c r="J43" s="184"/>
      <c r="K43" s="224"/>
      <c r="L43" s="224"/>
      <c r="M43" s="224"/>
      <c r="N43" s="224" t="s">
        <v>15847</v>
      </c>
      <c r="O43" s="224" t="s">
        <v>15847</v>
      </c>
      <c r="P43" s="185"/>
      <c r="Q43" s="225" t="s">
        <v>15844</v>
      </c>
      <c r="R43" s="182" t="str">
        <f ca="1">IF(ISERROR($V43),"",OFFSET('Smelter Look-up'!$C$4,$V43-4,0)&amp;"")</f>
        <v>Chimet S.p.A.</v>
      </c>
      <c r="S43" s="181" t="str">
        <f t="shared" ca="1" si="6"/>
        <v>IT</v>
      </c>
      <c r="T43" s="181" t="str">
        <f ca="1">IF(B43="","",IF(ISERROR(MATCH($J43,SorP!$B$1:$B$6279,0)),"",INDIRECT("'SorP'!$A$"&amp;MATCH($S43&amp;$J43,SorP!C:C,0))))</f>
        <v/>
      </c>
      <c r="U43" s="201"/>
      <c r="V43" s="226">
        <f>IF(C43="",NA(),IF(OR(C43="Smelter not listed",C43="Smelter not yet identified"),MATCH($B43&amp;$D43,'Smelter Look-up'!$J:$J,0),MATCH($B43&amp;$C43,'Smelter Look-up'!$J:$J,0)))</f>
        <v>55</v>
      </c>
      <c r="X43" s="227">
        <f t="shared" si="7"/>
        <v>0</v>
      </c>
      <c r="AB43" s="228" t="str">
        <f t="shared" si="8"/>
        <v>GoldChimet S.p.A.</v>
      </c>
    </row>
    <row r="44" spans="1:28" s="227" customFormat="1" ht="20">
      <c r="A44" s="181" t="s">
        <v>667</v>
      </c>
      <c r="B44" s="182" t="s">
        <v>1125</v>
      </c>
      <c r="C44" s="186" t="s">
        <v>539</v>
      </c>
      <c r="D44" s="230"/>
      <c r="E44" s="182" t="s">
        <v>1104</v>
      </c>
      <c r="F44" s="182" t="s">
        <v>667</v>
      </c>
      <c r="G44" s="182" t="s">
        <v>13240</v>
      </c>
      <c r="H44" s="183"/>
      <c r="I44" s="184"/>
      <c r="J44" s="184"/>
      <c r="K44" s="224"/>
      <c r="L44" s="224"/>
      <c r="M44" s="224"/>
      <c r="N44" s="224" t="s">
        <v>15845</v>
      </c>
      <c r="O44" s="224" t="s">
        <v>15845</v>
      </c>
      <c r="P44" s="185" t="s">
        <v>488</v>
      </c>
      <c r="Q44" s="225" t="s">
        <v>15844</v>
      </c>
      <c r="R44" s="182" t="str">
        <f ca="1">IF(ISERROR($V44),"",OFFSET('Smelter Look-up'!$C$4,$V44-4,0)&amp;"")</f>
        <v>Chugai Mining</v>
      </c>
      <c r="S44" s="181" t="str">
        <f t="shared" ca="1" si="6"/>
        <v>JP</v>
      </c>
      <c r="T44" s="181" t="str">
        <f ca="1">IF(B44="","",IF(ISERROR(MATCH($J44,SorP!$B$1:$B$6279,0)),"",INDIRECT("'SorP'!$A$"&amp;MATCH($S44&amp;$J44,SorP!C:C,0))))</f>
        <v/>
      </c>
      <c r="U44" s="201"/>
      <c r="V44" s="226">
        <f>IF(C44="",NA(),IF(OR(C44="Smelter not listed",C44="Smelter not yet identified"),MATCH($B44&amp;$D44,'Smelter Look-up'!$J:$J,0),MATCH($B44&amp;$C44,'Smelter Look-up'!$J:$J,0)))</f>
        <v>58</v>
      </c>
      <c r="X44" s="227">
        <f t="shared" si="7"/>
        <v>0</v>
      </c>
      <c r="AB44" s="228" t="str">
        <f t="shared" si="8"/>
        <v>GoldChugai Mining</v>
      </c>
    </row>
    <row r="45" spans="1:28" s="227" customFormat="1" ht="27">
      <c r="A45" s="181" t="s">
        <v>671</v>
      </c>
      <c r="B45" s="182" t="s">
        <v>1125</v>
      </c>
      <c r="C45" s="186" t="s">
        <v>902</v>
      </c>
      <c r="D45" s="230"/>
      <c r="E45" s="182" t="s">
        <v>1104</v>
      </c>
      <c r="F45" s="182" t="s">
        <v>671</v>
      </c>
      <c r="G45" s="182" t="s">
        <v>13240</v>
      </c>
      <c r="H45" s="183"/>
      <c r="I45" s="184"/>
      <c r="J45" s="184"/>
      <c r="K45" s="224"/>
      <c r="L45" s="224"/>
      <c r="M45" s="224"/>
      <c r="N45" s="224" t="s">
        <v>15850</v>
      </c>
      <c r="O45" s="224" t="s">
        <v>15850</v>
      </c>
      <c r="P45" s="185"/>
      <c r="Q45" s="225" t="s">
        <v>15844</v>
      </c>
      <c r="R45" s="182" t="str">
        <f ca="1">IF(ISERROR($V45),"",OFFSET('Smelter Look-up'!$C$4,$V45-4,0)&amp;"")</f>
        <v>Dowa</v>
      </c>
      <c r="S45" s="181" t="str">
        <f t="shared" ca="1" si="6"/>
        <v>JP</v>
      </c>
      <c r="T45" s="181" t="str">
        <f ca="1">IF(B45="","",IF(ISERROR(MATCH($J45,SorP!$B$1:$B$6279,0)),"",INDIRECT("'SorP'!$A$"&amp;MATCH($S45&amp;$J45,SorP!C:C,0))))</f>
        <v/>
      </c>
      <c r="U45" s="201"/>
      <c r="V45" s="226">
        <f>IF(C45="",NA(),IF(OR(C45="Smelter not listed",C45="Smelter not yet identified"),MATCH($B45&amp;$D45,'Smelter Look-up'!$J:$J,0),MATCH($B45&amp;$C45,'Smelter Look-up'!$J:$J,0)))</f>
        <v>67</v>
      </c>
      <c r="X45" s="227">
        <f t="shared" si="7"/>
        <v>0</v>
      </c>
      <c r="AB45" s="228" t="str">
        <f t="shared" si="8"/>
        <v>GoldDowa</v>
      </c>
    </row>
    <row r="46" spans="1:28" s="227" customFormat="1" ht="20">
      <c r="A46" s="181" t="s">
        <v>670</v>
      </c>
      <c r="B46" s="182" t="s">
        <v>1125</v>
      </c>
      <c r="C46" s="186" t="s">
        <v>2256</v>
      </c>
      <c r="D46" s="230"/>
      <c r="E46" s="182" t="s">
        <v>1107</v>
      </c>
      <c r="F46" s="182" t="s">
        <v>670</v>
      </c>
      <c r="G46" s="182" t="s">
        <v>13240</v>
      </c>
      <c r="H46" s="183"/>
      <c r="I46" s="184"/>
      <c r="J46" s="184"/>
      <c r="K46" s="224"/>
      <c r="L46" s="224"/>
      <c r="M46" s="224"/>
      <c r="N46" s="224" t="s">
        <v>15845</v>
      </c>
      <c r="O46" s="224" t="s">
        <v>15845</v>
      </c>
      <c r="P46" s="185" t="s">
        <v>488</v>
      </c>
      <c r="Q46" s="225" t="s">
        <v>15844</v>
      </c>
      <c r="R46" s="182" t="str">
        <f ca="1">IF(ISERROR($V46),"",OFFSET('Smelter Look-up'!$C$4,$V46-4,0)&amp;"")</f>
        <v>DSC (Do Sung Corporation)</v>
      </c>
      <c r="S46" s="181" t="str">
        <f t="shared" ca="1" si="6"/>
        <v>KR</v>
      </c>
      <c r="T46" s="181" t="str">
        <f ca="1">IF(B46="","",IF(ISERROR(MATCH($J46,SorP!$B$1:$B$6279,0)),"",INDIRECT("'SorP'!$A$"&amp;MATCH($S46&amp;$J46,SorP!C:C,0))))</f>
        <v/>
      </c>
      <c r="U46" s="201"/>
      <c r="V46" s="226">
        <f>IF(C46="",NA(),IF(OR(C46="Smelter not listed",C46="Smelter not yet identified"),MATCH($B46&amp;$D46,'Smelter Look-up'!$J:$J,0),MATCH($B46&amp;$C46,'Smelter Look-up'!$J:$J,0)))</f>
        <v>71</v>
      </c>
      <c r="X46" s="227">
        <f t="shared" si="7"/>
        <v>0</v>
      </c>
      <c r="AB46" s="228" t="str">
        <f t="shared" si="8"/>
        <v>GoldDSC (Do Sung Corporation)</v>
      </c>
    </row>
    <row r="47" spans="1:28" s="227" customFormat="1" ht="20">
      <c r="A47" s="181" t="s">
        <v>397</v>
      </c>
      <c r="B47" s="182" t="s">
        <v>1125</v>
      </c>
      <c r="C47" s="186" t="s">
        <v>13839</v>
      </c>
      <c r="D47" s="230"/>
      <c r="E47" s="182" t="s">
        <v>1104</v>
      </c>
      <c r="F47" s="182" t="s">
        <v>397</v>
      </c>
      <c r="G47" s="182" t="s">
        <v>13240</v>
      </c>
      <c r="H47" s="183"/>
      <c r="I47" s="184"/>
      <c r="J47" s="184"/>
      <c r="K47" s="224"/>
      <c r="L47" s="224"/>
      <c r="M47" s="224"/>
      <c r="N47" s="224" t="s">
        <v>15845</v>
      </c>
      <c r="O47" s="224" t="s">
        <v>15845</v>
      </c>
      <c r="P47" s="185" t="s">
        <v>488</v>
      </c>
      <c r="Q47" s="225" t="s">
        <v>15844</v>
      </c>
      <c r="R47" s="182" t="str">
        <f ca="1">IF(ISERROR($V47),"",OFFSET('Smelter Look-up'!$C$4,$V47-4,0)&amp;"")</f>
        <v>Eco-System Recycling Co., Ltd. East Plant</v>
      </c>
      <c r="S47" s="181" t="str">
        <f t="shared" ca="1" si="6"/>
        <v>JP</v>
      </c>
      <c r="T47" s="181" t="str">
        <f ca="1">IF(B47="","",IF(ISERROR(MATCH($J47,SorP!$B$1:$B$6279,0)),"",INDIRECT("'SorP'!$A$"&amp;MATCH($S47&amp;$J47,SorP!C:C,0))))</f>
        <v/>
      </c>
      <c r="U47" s="201"/>
      <c r="V47" s="226">
        <f>IF(C47="",NA(),IF(OR(C47="Smelter not listed",C47="Smelter not yet identified"),MATCH($B47&amp;$D47,'Smelter Look-up'!$J:$J,0),MATCH($B47&amp;$C47,'Smelter Look-up'!$J:$J,0)))</f>
        <v>72</v>
      </c>
      <c r="X47" s="227">
        <f t="shared" si="7"/>
        <v>0</v>
      </c>
      <c r="AB47" s="228" t="str">
        <f t="shared" si="8"/>
        <v>GoldEco-System Recycling Co., Ltd. East Plant</v>
      </c>
    </row>
    <row r="48" spans="1:28" s="227" customFormat="1" ht="20">
      <c r="A48" s="181" t="s">
        <v>13861</v>
      </c>
      <c r="B48" s="182" t="s">
        <v>1125</v>
      </c>
      <c r="C48" s="186" t="s">
        <v>13840</v>
      </c>
      <c r="D48" s="230"/>
      <c r="E48" s="182" t="s">
        <v>1104</v>
      </c>
      <c r="F48" s="182" t="s">
        <v>13861</v>
      </c>
      <c r="G48" s="182" t="s">
        <v>13240</v>
      </c>
      <c r="H48" s="183"/>
      <c r="I48" s="184"/>
      <c r="J48" s="184"/>
      <c r="K48" s="224"/>
      <c r="L48" s="224"/>
      <c r="M48" s="224"/>
      <c r="N48" s="224" t="s">
        <v>15845</v>
      </c>
      <c r="O48" s="224" t="s">
        <v>15845</v>
      </c>
      <c r="P48" s="185" t="s">
        <v>488</v>
      </c>
      <c r="Q48" s="225" t="s">
        <v>15844</v>
      </c>
      <c r="R48" s="182" t="str">
        <f ca="1">IF(ISERROR($V48),"",OFFSET('Smelter Look-up'!$C$4,$V48-4,0)&amp;"")</f>
        <v>Eco-System Recycling Co., Ltd. North Plant</v>
      </c>
      <c r="S48" s="181" t="str">
        <f t="shared" ca="1" si="6"/>
        <v>JP</v>
      </c>
      <c r="T48" s="181" t="str">
        <f ca="1">IF(B48="","",IF(ISERROR(MATCH($J48,SorP!$B$1:$B$6279,0)),"",INDIRECT("'SorP'!$A$"&amp;MATCH($S48&amp;$J48,SorP!C:C,0))))</f>
        <v/>
      </c>
      <c r="U48" s="201"/>
      <c r="V48" s="226">
        <f>IF(C48="",NA(),IF(OR(C48="Smelter not listed",C48="Smelter not yet identified"),MATCH($B48&amp;$D48,'Smelter Look-up'!$J:$J,0),MATCH($B48&amp;$C48,'Smelter Look-up'!$J:$J,0)))</f>
        <v>73</v>
      </c>
      <c r="X48" s="227">
        <f t="shared" si="7"/>
        <v>0</v>
      </c>
      <c r="AB48" s="228" t="str">
        <f t="shared" si="8"/>
        <v>GoldEco-System Recycling Co., Ltd. North Plant</v>
      </c>
    </row>
    <row r="49" spans="1:28" s="227" customFormat="1" ht="20">
      <c r="A49" s="181" t="s">
        <v>13862</v>
      </c>
      <c r="B49" s="182" t="s">
        <v>1125</v>
      </c>
      <c r="C49" s="186" t="s">
        <v>13841</v>
      </c>
      <c r="D49" s="230"/>
      <c r="E49" s="182" t="s">
        <v>1104</v>
      </c>
      <c r="F49" s="182" t="s">
        <v>13862</v>
      </c>
      <c r="G49" s="182" t="s">
        <v>13240</v>
      </c>
      <c r="H49" s="183"/>
      <c r="I49" s="184"/>
      <c r="J49" s="184"/>
      <c r="K49" s="224"/>
      <c r="L49" s="224"/>
      <c r="M49" s="224"/>
      <c r="N49" s="224" t="s">
        <v>15845</v>
      </c>
      <c r="O49" s="224" t="s">
        <v>15845</v>
      </c>
      <c r="P49" s="185" t="s">
        <v>488</v>
      </c>
      <c r="Q49" s="225" t="s">
        <v>15844</v>
      </c>
      <c r="R49" s="182" t="str">
        <f ca="1">IF(ISERROR($V49),"",OFFSET('Smelter Look-up'!$C$4,$V49-4,0)&amp;"")</f>
        <v>Eco-System Recycling Co., Ltd. West Plant</v>
      </c>
      <c r="S49" s="181" t="str">
        <f t="shared" ca="1" si="6"/>
        <v>JP</v>
      </c>
      <c r="T49" s="181" t="str">
        <f ca="1">IF(B49="","",IF(ISERROR(MATCH($J49,SorP!$B$1:$B$6279,0)),"",INDIRECT("'SorP'!$A$"&amp;MATCH($S49&amp;$J49,SorP!C:C,0))))</f>
        <v/>
      </c>
      <c r="U49" s="201"/>
      <c r="V49" s="226">
        <f>IF(C49="",NA(),IF(OR(C49="Smelter not listed",C49="Smelter not yet identified"),MATCH($B49&amp;$D49,'Smelter Look-up'!$J:$J,0),MATCH($B49&amp;$C49,'Smelter Look-up'!$J:$J,0)))</f>
        <v>74</v>
      </c>
      <c r="X49" s="227">
        <f t="shared" si="7"/>
        <v>0</v>
      </c>
      <c r="AB49" s="228" t="str">
        <f t="shared" si="8"/>
        <v>GoldEco-System Recycling Co., Ltd. West Plant</v>
      </c>
    </row>
    <row r="50" spans="1:28" s="227" customFormat="1" ht="40.5">
      <c r="A50" s="181" t="s">
        <v>1706</v>
      </c>
      <c r="B50" s="182" t="s">
        <v>1125</v>
      </c>
      <c r="C50" s="186" t="s">
        <v>1705</v>
      </c>
      <c r="D50" s="230"/>
      <c r="E50" s="182" t="s">
        <v>1088</v>
      </c>
      <c r="F50" s="182" t="s">
        <v>1706</v>
      </c>
      <c r="G50" s="182" t="s">
        <v>13240</v>
      </c>
      <c r="H50" s="183"/>
      <c r="I50" s="184"/>
      <c r="J50" s="184"/>
      <c r="K50" s="224"/>
      <c r="L50" s="224"/>
      <c r="M50" s="224"/>
      <c r="N50" s="224" t="s">
        <v>15851</v>
      </c>
      <c r="O50" s="224" t="s">
        <v>15851</v>
      </c>
      <c r="P50" s="185"/>
      <c r="Q50" s="225" t="s">
        <v>15844</v>
      </c>
      <c r="R50" s="182" t="str">
        <f ca="1">IF(ISERROR($V50),"",OFFSET('Smelter Look-up'!$C$4,$V50-4,0)&amp;"")</f>
        <v>Emirates Gold DMCC</v>
      </c>
      <c r="S50" s="181" t="str">
        <f t="shared" ca="1" si="6"/>
        <v>AE</v>
      </c>
      <c r="T50" s="181" t="str">
        <f ca="1">IF(B50="","",IF(ISERROR(MATCH($J50,SorP!$B$1:$B$6279,0)),"",INDIRECT("'SorP'!$A$"&amp;MATCH($S50&amp;$J50,SorP!C:C,0))))</f>
        <v/>
      </c>
      <c r="U50" s="201"/>
      <c r="V50" s="226">
        <f>IF(C50="",NA(),IF(OR(C50="Smelter not listed",C50="Smelter not yet identified"),MATCH($B50&amp;$D50,'Smelter Look-up'!$J:$J,0),MATCH($B50&amp;$C50,'Smelter Look-up'!$J:$J,0)))</f>
        <v>80</v>
      </c>
      <c r="X50" s="227">
        <f t="shared" si="7"/>
        <v>0</v>
      </c>
      <c r="AB50" s="228" t="str">
        <f t="shared" si="8"/>
        <v>GoldEmirates Gold DMCC</v>
      </c>
    </row>
    <row r="51" spans="1:28" s="227" customFormat="1" ht="27">
      <c r="A51" s="181" t="s">
        <v>1694</v>
      </c>
      <c r="B51" s="182" t="s">
        <v>1125</v>
      </c>
      <c r="C51" s="186" t="s">
        <v>1693</v>
      </c>
      <c r="D51" s="230"/>
      <c r="E51" s="182" t="s">
        <v>2432</v>
      </c>
      <c r="F51" s="182" t="s">
        <v>1694</v>
      </c>
      <c r="G51" s="182" t="s">
        <v>13240</v>
      </c>
      <c r="H51" s="183"/>
      <c r="I51" s="184"/>
      <c r="J51" s="184"/>
      <c r="K51" s="224"/>
      <c r="L51" s="224"/>
      <c r="M51" s="224"/>
      <c r="N51" s="224" t="s">
        <v>15845</v>
      </c>
      <c r="O51" s="224" t="s">
        <v>15845</v>
      </c>
      <c r="P51" s="185" t="s">
        <v>488</v>
      </c>
      <c r="Q51" s="225" t="s">
        <v>15844</v>
      </c>
      <c r="R51" s="182" t="str">
        <f ca="1">IF(ISERROR($V51),"",OFFSET('Smelter Look-up'!$C$4,$V51-4,0)&amp;"")</f>
        <v>Geib Refining Corporation</v>
      </c>
      <c r="S51" s="181" t="str">
        <f t="shared" ca="1" si="6"/>
        <v>US</v>
      </c>
      <c r="T51" s="181" t="str">
        <f ca="1">IF(B51="","",IF(ISERROR(MATCH($J51,SorP!$B$1:$B$6279,0)),"",INDIRECT("'SorP'!$A$"&amp;MATCH($S51&amp;$J51,SorP!C:C,0))))</f>
        <v/>
      </c>
      <c r="U51" s="201"/>
      <c r="V51" s="226">
        <f>IF(C51="",NA(),IF(OR(C51="Smelter not listed",C51="Smelter not yet identified"),MATCH($B51&amp;$D51,'Smelter Look-up'!$J:$J,0),MATCH($B51&amp;$C51,'Smelter Look-up'!$J:$J,0)))</f>
        <v>87</v>
      </c>
      <c r="X51" s="227">
        <f t="shared" si="7"/>
        <v>0</v>
      </c>
      <c r="AB51" s="228" t="str">
        <f t="shared" si="8"/>
        <v>GoldGeib Refining Corporation</v>
      </c>
    </row>
    <row r="52" spans="1:28" s="227" customFormat="1" ht="20">
      <c r="A52" s="181" t="s">
        <v>744</v>
      </c>
      <c r="B52" s="182" t="s">
        <v>1125</v>
      </c>
      <c r="C52" s="186" t="s">
        <v>2496</v>
      </c>
      <c r="D52" s="230"/>
      <c r="E52" s="182" t="s">
        <v>1096</v>
      </c>
      <c r="F52" s="182" t="s">
        <v>744</v>
      </c>
      <c r="G52" s="182" t="s">
        <v>13240</v>
      </c>
      <c r="H52" s="183"/>
      <c r="I52" s="184"/>
      <c r="J52" s="184"/>
      <c r="K52" s="224"/>
      <c r="L52" s="224"/>
      <c r="M52" s="224"/>
      <c r="N52" s="224" t="s">
        <v>15847</v>
      </c>
      <c r="O52" s="224" t="s">
        <v>15847</v>
      </c>
      <c r="P52" s="185"/>
      <c r="Q52" s="225" t="s">
        <v>15844</v>
      </c>
      <c r="R52" s="182" t="str">
        <f ca="1">IF(ISERROR($V52),"",OFFSET('Smelter Look-up'!$C$4,$V52-4,0)&amp;"")</f>
        <v>Gold Refinery of Zijin Mining Group Co., Ltd.</v>
      </c>
      <c r="S52" s="181" t="str">
        <f t="shared" ca="1" si="6"/>
        <v>CN</v>
      </c>
      <c r="T52" s="181" t="str">
        <f ca="1">IF(B52="","",IF(ISERROR(MATCH($J52,SorP!$B$1:$B$6279,0)),"",INDIRECT("'SorP'!$A$"&amp;MATCH($S52&amp;$J52,SorP!C:C,0))))</f>
        <v/>
      </c>
      <c r="U52" s="201"/>
      <c r="V52" s="226">
        <f>IF(C52="",NA(),IF(OR(C52="Smelter not listed",C52="Smelter not yet identified"),MATCH($B52&amp;$D52,'Smelter Look-up'!$J:$J,0),MATCH($B52&amp;$C52,'Smelter Look-up'!$J:$J,0)))</f>
        <v>92</v>
      </c>
      <c r="X52" s="227">
        <f t="shared" si="7"/>
        <v>0</v>
      </c>
      <c r="AB52" s="228" t="str">
        <f t="shared" si="8"/>
        <v>GoldGold Refinery of Zijin Mining Group Co., Ltd.</v>
      </c>
    </row>
    <row r="53" spans="1:28" s="227" customFormat="1" ht="20">
      <c r="A53" s="181" t="s">
        <v>676</v>
      </c>
      <c r="B53" s="182" t="s">
        <v>1125</v>
      </c>
      <c r="C53" s="186" t="s">
        <v>1035</v>
      </c>
      <c r="D53" s="230"/>
      <c r="E53" s="182" t="s">
        <v>1097</v>
      </c>
      <c r="F53" s="182" t="s">
        <v>676</v>
      </c>
      <c r="G53" s="182" t="s">
        <v>13240</v>
      </c>
      <c r="H53" s="183"/>
      <c r="I53" s="184"/>
      <c r="J53" s="184"/>
      <c r="K53" s="224"/>
      <c r="L53" s="224"/>
      <c r="M53" s="224"/>
      <c r="N53" s="224" t="s">
        <v>15847</v>
      </c>
      <c r="O53" s="224" t="s">
        <v>15847</v>
      </c>
      <c r="P53" s="185"/>
      <c r="Q53" s="225" t="s">
        <v>15844</v>
      </c>
      <c r="R53" s="182" t="str">
        <f ca="1">IF(ISERROR($V53),"",OFFSET('Smelter Look-up'!$C$4,$V53-4,0)&amp;"")</f>
        <v>Heimerle + Meule GmbH</v>
      </c>
      <c r="S53" s="181" t="str">
        <f t="shared" ca="1" si="6"/>
        <v>DE</v>
      </c>
      <c r="T53" s="181" t="str">
        <f ca="1">IF(B53="","",IF(ISERROR(MATCH($J53,SorP!$B$1:$B$6279,0)),"",INDIRECT("'SorP'!$A$"&amp;MATCH($S53&amp;$J53,SorP!C:C,0))))</f>
        <v/>
      </c>
      <c r="U53" s="201"/>
      <c r="V53" s="226">
        <f>IF(C53="",NA(),IF(OR(C53="Smelter not listed",C53="Smelter not yet identified"),MATCH($B53&amp;$D53,'Smelter Look-up'!$J:$J,0),MATCH($B53&amp;$C53,'Smelter Look-up'!$J:$J,0)))</f>
        <v>101</v>
      </c>
      <c r="X53" s="227">
        <f t="shared" si="7"/>
        <v>0</v>
      </c>
      <c r="AB53" s="228" t="str">
        <f t="shared" si="8"/>
        <v>GoldHeimerle + Meule GmbH</v>
      </c>
    </row>
    <row r="54" spans="1:28" s="227" customFormat="1" ht="27">
      <c r="A54" s="181" t="s">
        <v>678</v>
      </c>
      <c r="B54" s="182" t="s">
        <v>1125</v>
      </c>
      <c r="C54" s="186" t="s">
        <v>15058</v>
      </c>
      <c r="D54" s="230"/>
      <c r="E54" s="182" t="s">
        <v>1097</v>
      </c>
      <c r="F54" s="182" t="s">
        <v>678</v>
      </c>
      <c r="G54" s="182" t="s">
        <v>13240</v>
      </c>
      <c r="H54" s="183"/>
      <c r="I54" s="184"/>
      <c r="J54" s="184"/>
      <c r="K54" s="224"/>
      <c r="L54" s="224"/>
      <c r="M54" s="224"/>
      <c r="N54" s="224" t="s">
        <v>15843</v>
      </c>
      <c r="O54" s="224" t="s">
        <v>15843</v>
      </c>
      <c r="P54" s="185"/>
      <c r="Q54" s="225" t="s">
        <v>15844</v>
      </c>
      <c r="R54" s="182" t="str">
        <f ca="1">IF(ISERROR($V54),"",OFFSET('Smelter Look-up'!$C$4,$V54-4,0)&amp;"")</f>
        <v>Heraeus Germany GmbH Co. KG</v>
      </c>
      <c r="S54" s="181" t="str">
        <f t="shared" ca="1" si="6"/>
        <v>DE</v>
      </c>
      <c r="T54" s="181" t="str">
        <f ca="1">IF(B54="","",IF(ISERROR(MATCH($J54,SorP!$B$1:$B$6279,0)),"",INDIRECT("'SorP'!$A$"&amp;MATCH($S54&amp;$J54,SorP!C:C,0))))</f>
        <v/>
      </c>
      <c r="U54" s="201"/>
      <c r="V54" s="226">
        <f>IF(C54="",NA(),IF(OR(C54="Smelter not listed",C54="Smelter not yet identified"),MATCH($B54&amp;$D54,'Smelter Look-up'!$J:$J,0),MATCH($B54&amp;$C54,'Smelter Look-up'!$J:$J,0)))</f>
        <v>105</v>
      </c>
      <c r="X54" s="227">
        <f t="shared" si="7"/>
        <v>0</v>
      </c>
      <c r="AB54" s="228" t="str">
        <f t="shared" si="8"/>
        <v>GoldHeraeus Germany GmbH Co. KG</v>
      </c>
    </row>
    <row r="55" spans="1:28" s="227" customFormat="1" ht="20">
      <c r="A55" s="181" t="s">
        <v>677</v>
      </c>
      <c r="B55" s="182" t="s">
        <v>1125</v>
      </c>
      <c r="C55" s="186" t="s">
        <v>2500</v>
      </c>
      <c r="D55" s="230"/>
      <c r="E55" s="182" t="s">
        <v>1096</v>
      </c>
      <c r="F55" s="182" t="s">
        <v>677</v>
      </c>
      <c r="G55" s="182" t="s">
        <v>13240</v>
      </c>
      <c r="H55" s="183"/>
      <c r="I55" s="184"/>
      <c r="J55" s="184"/>
      <c r="K55" s="224"/>
      <c r="L55" s="224"/>
      <c r="M55" s="224"/>
      <c r="N55" s="224" t="s">
        <v>15848</v>
      </c>
      <c r="O55" s="224" t="s">
        <v>15848</v>
      </c>
      <c r="P55" s="185"/>
      <c r="Q55" s="225" t="s">
        <v>15844</v>
      </c>
      <c r="R55" s="182" t="str">
        <f ca="1">IF(ISERROR($V55),"",OFFSET('Smelter Look-up'!$C$4,$V55-4,0)&amp;"")</f>
        <v>Heraeus Metals Hong Kong Ltd.</v>
      </c>
      <c r="S55" s="181" t="str">
        <f t="shared" ca="1" si="6"/>
        <v>CN</v>
      </c>
      <c r="T55" s="181" t="str">
        <f ca="1">IF(B55="","",IF(ISERROR(MATCH($J55,SorP!$B$1:$B$6279,0)),"",INDIRECT("'SorP'!$A$"&amp;MATCH($S55&amp;$J55,SorP!C:C,0))))</f>
        <v/>
      </c>
      <c r="U55" s="201"/>
      <c r="V55" s="226">
        <f>IF(C55="",NA(),IF(OR(C55="Smelter not listed",C55="Smelter not yet identified"),MATCH($B55&amp;$D55,'Smelter Look-up'!$J:$J,0),MATCH($B55&amp;$C55,'Smelter Look-up'!$J:$J,0)))</f>
        <v>107</v>
      </c>
      <c r="X55" s="227">
        <f t="shared" si="7"/>
        <v>0</v>
      </c>
      <c r="AB55" s="228" t="str">
        <f t="shared" si="8"/>
        <v>GoldHeraeus Metals Hong Kong Ltd.</v>
      </c>
    </row>
    <row r="56" spans="1:28" s="227" customFormat="1" ht="27">
      <c r="A56" s="181" t="s">
        <v>681</v>
      </c>
      <c r="B56" s="182" t="s">
        <v>1125</v>
      </c>
      <c r="C56" s="186" t="s">
        <v>2298</v>
      </c>
      <c r="D56" s="230"/>
      <c r="E56" s="182" t="s">
        <v>1096</v>
      </c>
      <c r="F56" s="182" t="s">
        <v>681</v>
      </c>
      <c r="G56" s="182" t="s">
        <v>13240</v>
      </c>
      <c r="H56" s="183"/>
      <c r="I56" s="184"/>
      <c r="J56" s="184"/>
      <c r="K56" s="224"/>
      <c r="L56" s="224"/>
      <c r="M56" s="224"/>
      <c r="N56" s="224" t="s">
        <v>15847</v>
      </c>
      <c r="O56" s="224" t="s">
        <v>15847</v>
      </c>
      <c r="P56" s="185"/>
      <c r="Q56" s="225" t="s">
        <v>15844</v>
      </c>
      <c r="R56" s="182" t="str">
        <f ca="1">IF(ISERROR($V56),"",OFFSET('Smelter Look-up'!$C$4,$V56-4,0)&amp;"")</f>
        <v>Inner Mongolia Qiankun Gold and Silver Refinery Share Co., Ltd.</v>
      </c>
      <c r="S56" s="181" t="str">
        <f t="shared" ca="1" si="6"/>
        <v>CN</v>
      </c>
      <c r="T56" s="181" t="str">
        <f ca="1">IF(B56="","",IF(ISERROR(MATCH($J56,SorP!$B$1:$B$6279,0)),"",INDIRECT("'SorP'!$A$"&amp;MATCH($S56&amp;$J56,SorP!C:C,0))))</f>
        <v/>
      </c>
      <c r="U56" s="201"/>
      <c r="V56" s="226">
        <f>IF(C56="",NA(),IF(OR(C56="Smelter not listed",C56="Smelter not yet identified"),MATCH($B56&amp;$D56,'Smelter Look-up'!$J:$J,0),MATCH($B56&amp;$C56,'Smelter Look-up'!$J:$J,0)))</f>
        <v>116</v>
      </c>
      <c r="X56" s="227">
        <f t="shared" si="7"/>
        <v>0</v>
      </c>
      <c r="AB56" s="228" t="str">
        <f t="shared" si="8"/>
        <v>GoldInner Mongolia Qiankun Gold and Silver Refinery Share Co., Ltd.</v>
      </c>
    </row>
    <row r="57" spans="1:28" s="227" customFormat="1" ht="20">
      <c r="A57" s="181" t="s">
        <v>682</v>
      </c>
      <c r="B57" s="182" t="s">
        <v>1125</v>
      </c>
      <c r="C57" s="186" t="s">
        <v>1223</v>
      </c>
      <c r="D57" s="230"/>
      <c r="E57" s="182" t="s">
        <v>1104</v>
      </c>
      <c r="F57" s="182" t="s">
        <v>682</v>
      </c>
      <c r="G57" s="182" t="s">
        <v>13240</v>
      </c>
      <c r="H57" s="183"/>
      <c r="I57" s="184"/>
      <c r="J57" s="184"/>
      <c r="K57" s="224"/>
      <c r="L57" s="224"/>
      <c r="M57" s="224"/>
      <c r="N57" s="224" t="s">
        <v>15847</v>
      </c>
      <c r="O57" s="224" t="s">
        <v>15847</v>
      </c>
      <c r="P57" s="185"/>
      <c r="Q57" s="225" t="s">
        <v>15844</v>
      </c>
      <c r="R57" s="182" t="str">
        <f ca="1">IF(ISERROR($V57),"",OFFSET('Smelter Look-up'!$C$4,$V57-4,0)&amp;"")</f>
        <v>Ishifuku Metal Industry Co., Ltd.</v>
      </c>
      <c r="S57" s="181" t="str">
        <f t="shared" ca="1" si="6"/>
        <v>JP</v>
      </c>
      <c r="T57" s="181" t="str">
        <f ca="1">IF(B57="","",IF(ISERROR(MATCH($J57,SorP!$B$1:$B$6279,0)),"",INDIRECT("'SorP'!$A$"&amp;MATCH($S57&amp;$J57,SorP!C:C,0))))</f>
        <v/>
      </c>
      <c r="U57" s="201"/>
      <c r="V57" s="226">
        <f>IF(C57="",NA(),IF(OR(C57="Smelter not listed",C57="Smelter not yet identified"),MATCH($B57&amp;$D57,'Smelter Look-up'!$J:$J,0),MATCH($B57&amp;$C57,'Smelter Look-up'!$J:$J,0)))</f>
        <v>118</v>
      </c>
      <c r="X57" s="227">
        <f t="shared" si="7"/>
        <v>0</v>
      </c>
      <c r="AB57" s="228" t="str">
        <f t="shared" si="8"/>
        <v>GoldIshifuku Metal Industry Co., Ltd.</v>
      </c>
    </row>
    <row r="58" spans="1:28" s="227" customFormat="1" ht="20">
      <c r="A58" s="181" t="s">
        <v>683</v>
      </c>
      <c r="B58" s="182" t="s">
        <v>1125</v>
      </c>
      <c r="C58" s="186" t="s">
        <v>1230</v>
      </c>
      <c r="D58" s="230"/>
      <c r="E58" s="182" t="s">
        <v>885</v>
      </c>
      <c r="F58" s="182" t="s">
        <v>683</v>
      </c>
      <c r="G58" s="182" t="s">
        <v>13240</v>
      </c>
      <c r="H58" s="183"/>
      <c r="I58" s="184"/>
      <c r="J58" s="184"/>
      <c r="K58" s="224"/>
      <c r="L58" s="224"/>
      <c r="M58" s="224"/>
      <c r="N58" s="224" t="s">
        <v>15847</v>
      </c>
      <c r="O58" s="224" t="s">
        <v>15847</v>
      </c>
      <c r="P58" s="185"/>
      <c r="Q58" s="225" t="s">
        <v>15844</v>
      </c>
      <c r="R58" s="182" t="str">
        <f ca="1">IF(ISERROR($V58),"",OFFSET('Smelter Look-up'!$C$4,$V58-4,0)&amp;"")</f>
        <v>Istanbul Gold Refinery</v>
      </c>
      <c r="S58" s="181" t="str">
        <f t="shared" ca="1" si="6"/>
        <v>TR</v>
      </c>
      <c r="T58" s="181" t="str">
        <f ca="1">IF(B58="","",IF(ISERROR(MATCH($J58,SorP!$B$1:$B$6279,0)),"",INDIRECT("'SorP'!$A$"&amp;MATCH($S58&amp;$J58,SorP!C:C,0))))</f>
        <v/>
      </c>
      <c r="U58" s="201"/>
      <c r="V58" s="226">
        <f>IF(C58="",NA(),IF(OR(C58="Smelter not listed",C58="Smelter not yet identified"),MATCH($B58&amp;$D58,'Smelter Look-up'!$J:$J,0),MATCH($B58&amp;$C58,'Smelter Look-up'!$J:$J,0)))</f>
        <v>119</v>
      </c>
      <c r="X58" s="227">
        <f t="shared" si="7"/>
        <v>0</v>
      </c>
      <c r="AB58" s="228" t="str">
        <f t="shared" si="8"/>
        <v>GoldIstanbul Gold Refinery</v>
      </c>
    </row>
    <row r="59" spans="1:28" s="227" customFormat="1" ht="20">
      <c r="A59" s="181" t="s">
        <v>2503</v>
      </c>
      <c r="B59" s="182" t="s">
        <v>1125</v>
      </c>
      <c r="C59" s="186" t="s">
        <v>2502</v>
      </c>
      <c r="D59" s="230"/>
      <c r="E59" s="182" t="s">
        <v>1103</v>
      </c>
      <c r="F59" s="182" t="s">
        <v>2503</v>
      </c>
      <c r="G59" s="182" t="s">
        <v>13240</v>
      </c>
      <c r="H59" s="183"/>
      <c r="I59" s="184"/>
      <c r="J59" s="184"/>
      <c r="K59" s="224"/>
      <c r="L59" s="224"/>
      <c r="M59" s="224"/>
      <c r="N59" s="224" t="s">
        <v>15848</v>
      </c>
      <c r="O59" s="224" t="s">
        <v>15848</v>
      </c>
      <c r="P59" s="185"/>
      <c r="Q59" s="225" t="s">
        <v>15844</v>
      </c>
      <c r="R59" s="182" t="str">
        <f ca="1">IF(ISERROR($V59),"",OFFSET('Smelter Look-up'!$C$4,$V59-4,0)&amp;"")</f>
        <v>Italpreziosi</v>
      </c>
      <c r="S59" s="181" t="str">
        <f t="shared" ca="1" si="6"/>
        <v>IT</v>
      </c>
      <c r="T59" s="181" t="str">
        <f ca="1">IF(B59="","",IF(ISERROR(MATCH($J59,SorP!$B$1:$B$6279,0)),"",INDIRECT("'SorP'!$A$"&amp;MATCH($S59&amp;$J59,SorP!C:C,0))))</f>
        <v/>
      </c>
      <c r="U59" s="201"/>
      <c r="V59" s="226">
        <f>IF(C59="",NA(),IF(OR(C59="Smelter not listed",C59="Smelter not yet identified"),MATCH($B59&amp;$D59,'Smelter Look-up'!$J:$J,0),MATCH($B59&amp;$C59,'Smelter Look-up'!$J:$J,0)))</f>
        <v>120</v>
      </c>
      <c r="X59" s="227">
        <f t="shared" si="7"/>
        <v>0</v>
      </c>
      <c r="AB59" s="228" t="str">
        <f t="shared" si="8"/>
        <v>GoldItalpreziosi</v>
      </c>
    </row>
    <row r="60" spans="1:28" s="227" customFormat="1" ht="20">
      <c r="A60" s="181" t="s">
        <v>684</v>
      </c>
      <c r="B60" s="182" t="s">
        <v>1125</v>
      </c>
      <c r="C60" s="186" t="s">
        <v>904</v>
      </c>
      <c r="D60" s="230"/>
      <c r="E60" s="182" t="s">
        <v>1104</v>
      </c>
      <c r="F60" s="182" t="s">
        <v>684</v>
      </c>
      <c r="G60" s="182" t="s">
        <v>13240</v>
      </c>
      <c r="H60" s="183"/>
      <c r="I60" s="184"/>
      <c r="J60" s="184"/>
      <c r="K60" s="224"/>
      <c r="L60" s="224"/>
      <c r="M60" s="224"/>
      <c r="N60" s="224" t="s">
        <v>15847</v>
      </c>
      <c r="O60" s="224" t="s">
        <v>15847</v>
      </c>
      <c r="P60" s="185"/>
      <c r="Q60" s="225" t="s">
        <v>15844</v>
      </c>
      <c r="R60" s="182" t="str">
        <f ca="1">IF(ISERROR($V60),"",OFFSET('Smelter Look-up'!$C$4,$V60-4,0)&amp;"")</f>
        <v>Japan Mint</v>
      </c>
      <c r="S60" s="181" t="str">
        <f t="shared" ca="1" si="6"/>
        <v>JP</v>
      </c>
      <c r="T60" s="181" t="str">
        <f ca="1">IF(B60="","",IF(ISERROR(MATCH($J60,SorP!$B$1:$B$6279,0)),"",INDIRECT("'SorP'!$A$"&amp;MATCH($S60&amp;$J60,SorP!C:C,0))))</f>
        <v/>
      </c>
      <c r="U60" s="201"/>
      <c r="V60" s="226">
        <f>IF(C60="",NA(),IF(OR(C60="Smelter not listed",C60="Smelter not yet identified"),MATCH($B60&amp;$D60,'Smelter Look-up'!$J:$J,0),MATCH($B60&amp;$C60,'Smelter Look-up'!$J:$J,0)))</f>
        <v>122</v>
      </c>
      <c r="X60" s="227">
        <f t="shared" si="7"/>
        <v>0</v>
      </c>
      <c r="AB60" s="228" t="str">
        <f t="shared" si="8"/>
        <v>GoldJapan Mint</v>
      </c>
    </row>
    <row r="61" spans="1:28" s="227" customFormat="1" ht="20">
      <c r="A61" s="181" t="s">
        <v>685</v>
      </c>
      <c r="B61" s="182" t="s">
        <v>1125</v>
      </c>
      <c r="C61" s="186" t="s">
        <v>2299</v>
      </c>
      <c r="D61" s="230"/>
      <c r="E61" s="182" t="s">
        <v>1096</v>
      </c>
      <c r="F61" s="182" t="s">
        <v>685</v>
      </c>
      <c r="G61" s="182" t="s">
        <v>13240</v>
      </c>
      <c r="H61" s="183"/>
      <c r="I61" s="184"/>
      <c r="J61" s="184"/>
      <c r="K61" s="224"/>
      <c r="L61" s="224"/>
      <c r="M61" s="224"/>
      <c r="N61" s="224" t="s">
        <v>15847</v>
      </c>
      <c r="O61" s="224" t="s">
        <v>15847</v>
      </c>
      <c r="P61" s="185"/>
      <c r="Q61" s="225" t="s">
        <v>15844</v>
      </c>
      <c r="R61" s="182" t="str">
        <f ca="1">IF(ISERROR($V61),"",OFFSET('Smelter Look-up'!$C$4,$V61-4,0)&amp;"")</f>
        <v>Jiangxi Copper Co., Ltd.</v>
      </c>
      <c r="S61" s="181" t="str">
        <f t="shared" ca="1" si="6"/>
        <v>CN</v>
      </c>
      <c r="T61" s="181" t="str">
        <f ca="1">IF(B61="","",IF(ISERROR(MATCH($J61,SorP!$B$1:$B$6279,0)),"",INDIRECT("'SorP'!$A$"&amp;MATCH($S61&amp;$J61,SorP!C:C,0))))</f>
        <v/>
      </c>
      <c r="U61" s="201"/>
      <c r="V61" s="226">
        <f>IF(C61="",NA(),IF(OR(C61="Smelter not listed",C61="Smelter not yet identified"),MATCH($B61&amp;$D61,'Smelter Look-up'!$J:$J,0),MATCH($B61&amp;$C61,'Smelter Look-up'!$J:$J,0)))</f>
        <v>124</v>
      </c>
      <c r="X61" s="227">
        <f t="shared" si="7"/>
        <v>0</v>
      </c>
      <c r="AB61" s="228" t="str">
        <f t="shared" si="8"/>
        <v>GoldJiangxi Copper Co., Ltd.</v>
      </c>
    </row>
    <row r="62" spans="1:28" s="227" customFormat="1" ht="20">
      <c r="A62" s="181" t="s">
        <v>690</v>
      </c>
      <c r="B62" s="182" t="s">
        <v>1125</v>
      </c>
      <c r="C62" s="186" t="s">
        <v>55</v>
      </c>
      <c r="D62" s="230"/>
      <c r="E62" s="182" t="s">
        <v>1104</v>
      </c>
      <c r="F62" s="182" t="s">
        <v>690</v>
      </c>
      <c r="G62" s="182" t="s">
        <v>13240</v>
      </c>
      <c r="H62" s="183"/>
      <c r="I62" s="184"/>
      <c r="J62" s="184"/>
      <c r="K62" s="224"/>
      <c r="L62" s="224"/>
      <c r="M62" s="224"/>
      <c r="N62" s="224" t="s">
        <v>15847</v>
      </c>
      <c r="O62" s="224" t="s">
        <v>15847</v>
      </c>
      <c r="P62" s="185"/>
      <c r="Q62" s="225" t="s">
        <v>15844</v>
      </c>
      <c r="R62" s="182" t="str">
        <f ca="1">IF(ISERROR($V62),"",OFFSET('Smelter Look-up'!$C$4,$V62-4,0)&amp;"")</f>
        <v>JX Nippon Mining &amp; Metals Co., Ltd.</v>
      </c>
      <c r="S62" s="181" t="str">
        <f t="shared" ca="1" si="6"/>
        <v>JP</v>
      </c>
      <c r="T62" s="181" t="str">
        <f ca="1">IF(B62="","",IF(ISERROR(MATCH($J62,SorP!$B$1:$B$6279,0)),"",INDIRECT("'SorP'!$A$"&amp;MATCH($S62&amp;$J62,SorP!C:C,0))))</f>
        <v/>
      </c>
      <c r="U62" s="201"/>
      <c r="V62" s="226">
        <f>IF(C62="",NA(),IF(OR(C62="Smelter not listed",C62="Smelter not yet identified"),MATCH($B62&amp;$D62,'Smelter Look-up'!$J:$J,0),MATCH($B62&amp;$C62,'Smelter Look-up'!$J:$J,0)))</f>
        <v>132</v>
      </c>
      <c r="X62" s="227">
        <f t="shared" si="7"/>
        <v>0</v>
      </c>
      <c r="AB62" s="228" t="str">
        <f t="shared" si="8"/>
        <v>GoldJX Nippon Mining &amp; Metals Co., Ltd.</v>
      </c>
    </row>
    <row r="63" spans="1:28" s="227" customFormat="1" ht="20">
      <c r="A63" s="181" t="s">
        <v>691</v>
      </c>
      <c r="B63" s="182" t="s">
        <v>1125</v>
      </c>
      <c r="C63" s="186" t="s">
        <v>1605</v>
      </c>
      <c r="D63" s="230"/>
      <c r="E63" s="182" t="s">
        <v>1105</v>
      </c>
      <c r="F63" s="182" t="s">
        <v>691</v>
      </c>
      <c r="G63" s="182" t="s">
        <v>13240</v>
      </c>
      <c r="H63" s="183"/>
      <c r="I63" s="184"/>
      <c r="J63" s="184"/>
      <c r="K63" s="224"/>
      <c r="L63" s="224"/>
      <c r="M63" s="224"/>
      <c r="N63" s="224" t="s">
        <v>15847</v>
      </c>
      <c r="O63" s="224" t="s">
        <v>15847</v>
      </c>
      <c r="P63" s="185"/>
      <c r="Q63" s="225" t="s">
        <v>15844</v>
      </c>
      <c r="R63" s="182" t="str">
        <f ca="1">IF(ISERROR($V63),"",OFFSET('Smelter Look-up'!$C$4,$V63-4,0)&amp;"")</f>
        <v>Kazzinc</v>
      </c>
      <c r="S63" s="181" t="str">
        <f t="shared" ca="1" si="6"/>
        <v>KZ</v>
      </c>
      <c r="T63" s="181" t="str">
        <f ca="1">IF(B63="","",IF(ISERROR(MATCH($J63,SorP!$B$1:$B$6279,0)),"",INDIRECT("'SorP'!$A$"&amp;MATCH($S63&amp;$J63,SorP!C:C,0))))</f>
        <v/>
      </c>
      <c r="U63" s="201"/>
      <c r="V63" s="226">
        <f>IF(C63="",NA(),IF(OR(C63="Smelter not listed",C63="Smelter not yet identified"),MATCH($B63&amp;$D63,'Smelter Look-up'!$J:$J,0),MATCH($B63&amp;$C63,'Smelter Look-up'!$J:$J,0)))</f>
        <v>136</v>
      </c>
      <c r="X63" s="227">
        <f t="shared" si="7"/>
        <v>0</v>
      </c>
      <c r="AB63" s="228" t="str">
        <f t="shared" si="8"/>
        <v>GoldKazzinc</v>
      </c>
    </row>
    <row r="64" spans="1:28" s="227" customFormat="1" ht="27">
      <c r="A64" s="181" t="s">
        <v>693</v>
      </c>
      <c r="B64" s="182" t="s">
        <v>1125</v>
      </c>
      <c r="C64" s="186" t="s">
        <v>692</v>
      </c>
      <c r="D64" s="230"/>
      <c r="E64" s="182" t="s">
        <v>2432</v>
      </c>
      <c r="F64" s="182" t="s">
        <v>693</v>
      </c>
      <c r="G64" s="182" t="s">
        <v>13240</v>
      </c>
      <c r="H64" s="183"/>
      <c r="I64" s="184"/>
      <c r="J64" s="184"/>
      <c r="K64" s="224"/>
      <c r="L64" s="224"/>
      <c r="M64" s="224"/>
      <c r="N64" s="224" t="s">
        <v>15847</v>
      </c>
      <c r="O64" s="224" t="s">
        <v>15847</v>
      </c>
      <c r="P64" s="185"/>
      <c r="Q64" s="225" t="s">
        <v>15844</v>
      </c>
      <c r="R64" s="182" t="str">
        <f ca="1">IF(ISERROR($V64),"",OFFSET('Smelter Look-up'!$C$4,$V64-4,0)&amp;"")</f>
        <v>Kennecott Utah Copper LLC</v>
      </c>
      <c r="S64" s="181" t="str">
        <f t="shared" ca="1" si="6"/>
        <v>US</v>
      </c>
      <c r="T64" s="181" t="str">
        <f ca="1">IF(B64="","",IF(ISERROR(MATCH($J64,SorP!$B$1:$B$6279,0)),"",INDIRECT("'SorP'!$A$"&amp;MATCH($S64&amp;$J64,SorP!C:C,0))))</f>
        <v/>
      </c>
      <c r="U64" s="201"/>
      <c r="V64" s="226">
        <f>IF(C64="",NA(),IF(OR(C64="Smelter not listed",C64="Smelter not yet identified"),MATCH($B64&amp;$D64,'Smelter Look-up'!$J:$J,0),MATCH($B64&amp;$C64,'Smelter Look-up'!$J:$J,0)))</f>
        <v>137</v>
      </c>
      <c r="X64" s="227">
        <f t="shared" si="7"/>
        <v>0</v>
      </c>
      <c r="AB64" s="228" t="str">
        <f t="shared" si="8"/>
        <v>GoldKennecott Utah Copper LLC</v>
      </c>
    </row>
    <row r="65" spans="1:28" s="227" customFormat="1" ht="20">
      <c r="A65" s="181" t="s">
        <v>1384</v>
      </c>
      <c r="B65" s="182" t="s">
        <v>1125</v>
      </c>
      <c r="C65" s="186" t="s">
        <v>12706</v>
      </c>
      <c r="D65" s="230"/>
      <c r="E65" s="182" t="s">
        <v>878</v>
      </c>
      <c r="F65" s="182" t="s">
        <v>1384</v>
      </c>
      <c r="G65" s="182" t="s">
        <v>13240</v>
      </c>
      <c r="H65" s="183"/>
      <c r="I65" s="184"/>
      <c r="J65" s="184"/>
      <c r="K65" s="224"/>
      <c r="L65" s="224"/>
      <c r="M65" s="224"/>
      <c r="N65" s="224" t="s">
        <v>15847</v>
      </c>
      <c r="O65" s="224" t="s">
        <v>15847</v>
      </c>
      <c r="P65" s="185"/>
      <c r="Q65" s="225" t="s">
        <v>15844</v>
      </c>
      <c r="R65" s="182" t="str">
        <f ca="1">IF(ISERROR($V65),"",OFFSET('Smelter Look-up'!$C$4,$V65-4,0)&amp;"")</f>
        <v>KGHM Polska Miedz Spolka Akcyjna</v>
      </c>
      <c r="S65" s="181" t="str">
        <f t="shared" ca="1" si="6"/>
        <v>PL</v>
      </c>
      <c r="T65" s="181" t="str">
        <f ca="1">IF(B65="","",IF(ISERROR(MATCH($J65,SorP!$B$1:$B$6279,0)),"",INDIRECT("'SorP'!$A$"&amp;MATCH($S65&amp;$J65,SorP!C:C,0))))</f>
        <v/>
      </c>
      <c r="U65" s="201"/>
      <c r="V65" s="226">
        <f>IF(C65="",NA(),IF(OR(C65="Smelter not listed",C65="Smelter not yet identified"),MATCH($B65&amp;$D65,'Smelter Look-up'!$J:$J,0),MATCH($B65&amp;$C65,'Smelter Look-up'!$J:$J,0)))</f>
        <v>139</v>
      </c>
      <c r="X65" s="227">
        <f t="shared" si="7"/>
        <v>0</v>
      </c>
      <c r="AB65" s="228" t="str">
        <f t="shared" si="8"/>
        <v>GoldKGHM Polska Miedz Spolka Akcyjna</v>
      </c>
    </row>
    <row r="66" spans="1:28" s="227" customFormat="1" ht="27">
      <c r="A66" s="181" t="s">
        <v>694</v>
      </c>
      <c r="B66" s="182" t="s">
        <v>1125</v>
      </c>
      <c r="C66" s="186" t="s">
        <v>2147</v>
      </c>
      <c r="D66" s="230"/>
      <c r="E66" s="182" t="s">
        <v>1104</v>
      </c>
      <c r="F66" s="182" t="s">
        <v>694</v>
      </c>
      <c r="G66" s="182" t="s">
        <v>13240</v>
      </c>
      <c r="H66" s="183"/>
      <c r="I66" s="184"/>
      <c r="J66" s="184"/>
      <c r="K66" s="224"/>
      <c r="L66" s="224"/>
      <c r="M66" s="224"/>
      <c r="N66" s="224" t="s">
        <v>15843</v>
      </c>
      <c r="O66" s="224" t="s">
        <v>15843</v>
      </c>
      <c r="P66" s="185"/>
      <c r="Q66" s="225" t="s">
        <v>15844</v>
      </c>
      <c r="R66" s="182" t="str">
        <f ca="1">IF(ISERROR($V66),"",OFFSET('Smelter Look-up'!$C$4,$V66-4,0)&amp;"")</f>
        <v>Kojima Chemicals Co., Ltd.</v>
      </c>
      <c r="S66" s="181" t="str">
        <f t="shared" ca="1" si="6"/>
        <v>JP</v>
      </c>
      <c r="T66" s="181" t="str">
        <f ca="1">IF(B66="","",IF(ISERROR(MATCH($J66,SorP!$B$1:$B$6279,0)),"",INDIRECT("'SorP'!$A$"&amp;MATCH($S66&amp;$J66,SorP!C:C,0))))</f>
        <v/>
      </c>
      <c r="U66" s="201"/>
      <c r="V66" s="226">
        <f>IF(C66="",NA(),IF(OR(C66="Smelter not listed",C66="Smelter not yet identified"),MATCH($B66&amp;$D66,'Smelter Look-up'!$J:$J,0),MATCH($B66&amp;$C66,'Smelter Look-up'!$J:$J,0)))</f>
        <v>141</v>
      </c>
      <c r="X66" s="227">
        <f t="shared" si="7"/>
        <v>0</v>
      </c>
      <c r="AB66" s="228" t="str">
        <f t="shared" si="8"/>
        <v>GoldKojima Chemicals Co., Ltd.</v>
      </c>
    </row>
    <row r="67" spans="1:28" s="227" customFormat="1" ht="27">
      <c r="A67" s="181" t="s">
        <v>1714</v>
      </c>
      <c r="B67" s="182" t="s">
        <v>1125</v>
      </c>
      <c r="C67" s="186" t="s">
        <v>2302</v>
      </c>
      <c r="D67" s="230"/>
      <c r="E67" s="182" t="s">
        <v>1107</v>
      </c>
      <c r="F67" s="182" t="s">
        <v>1714</v>
      </c>
      <c r="G67" s="182" t="s">
        <v>13240</v>
      </c>
      <c r="H67" s="183"/>
      <c r="I67" s="184"/>
      <c r="J67" s="184"/>
      <c r="K67" s="224"/>
      <c r="L67" s="224"/>
      <c r="M67" s="224"/>
      <c r="N67" s="224" t="s">
        <v>15843</v>
      </c>
      <c r="O67" s="224" t="s">
        <v>15843</v>
      </c>
      <c r="P67" s="185"/>
      <c r="Q67" s="225" t="s">
        <v>15844</v>
      </c>
      <c r="R67" s="182" t="str">
        <f ca="1">IF(ISERROR($V67),"",OFFSET('Smelter Look-up'!$C$4,$V67-4,0)&amp;"")</f>
        <v>Korea Zinc Co., Ltd.</v>
      </c>
      <c r="S67" s="181" t="str">
        <f t="shared" ca="1" si="6"/>
        <v>KR</v>
      </c>
      <c r="T67" s="181" t="str">
        <f ca="1">IF(B67="","",IF(ISERROR(MATCH($J67,SorP!$B$1:$B$6279,0)),"",INDIRECT("'SorP'!$A$"&amp;MATCH($S67&amp;$J67,SorP!C:C,0))))</f>
        <v/>
      </c>
      <c r="U67" s="201"/>
      <c r="V67" s="226">
        <f>IF(C67="",NA(),IF(OR(C67="Smelter not listed",C67="Smelter not yet identified"),MATCH($B67&amp;$D67,'Smelter Look-up'!$J:$J,0),MATCH($B67&amp;$C67,'Smelter Look-up'!$J:$J,0)))</f>
        <v>144</v>
      </c>
      <c r="X67" s="227">
        <f t="shared" si="7"/>
        <v>0</v>
      </c>
      <c r="AB67" s="228" t="str">
        <f t="shared" si="8"/>
        <v>GoldKorea Zinc Co., Ltd.</v>
      </c>
    </row>
    <row r="68" spans="1:28" s="227" customFormat="1" ht="27">
      <c r="A68" s="181" t="s">
        <v>2440</v>
      </c>
      <c r="B68" s="182" t="s">
        <v>1125</v>
      </c>
      <c r="C68" s="186" t="s">
        <v>2439</v>
      </c>
      <c r="D68" s="230"/>
      <c r="E68" s="182" t="s">
        <v>1087</v>
      </c>
      <c r="F68" s="182" t="s">
        <v>2440</v>
      </c>
      <c r="G68" s="182" t="s">
        <v>13240</v>
      </c>
      <c r="H68" s="183"/>
      <c r="I68" s="184"/>
      <c r="J68" s="184"/>
      <c r="K68" s="224"/>
      <c r="L68" s="224"/>
      <c r="M68" s="224"/>
      <c r="N68" s="224" t="s">
        <v>15846</v>
      </c>
      <c r="O68" s="224" t="s">
        <v>15846</v>
      </c>
      <c r="P68" s="185"/>
      <c r="Q68" s="225" t="s">
        <v>15844</v>
      </c>
      <c r="R68" s="182" t="str">
        <f ca="1">IF(ISERROR($V68),"",OFFSET('Smelter Look-up'!$C$4,$V68-4,0)&amp;"")</f>
        <v>L'Orfebre S.A.</v>
      </c>
      <c r="S68" s="181" t="str">
        <f t="shared" ca="1" si="6"/>
        <v>AD</v>
      </c>
      <c r="T68" s="181" t="str">
        <f ca="1">IF(B68="","",IF(ISERROR(MATCH($J68,SorP!$B$1:$B$6279,0)),"",INDIRECT("'SorP'!$A$"&amp;MATCH($S68&amp;$J68,SorP!C:C,0))))</f>
        <v/>
      </c>
      <c r="U68" s="201"/>
      <c r="V68" s="226">
        <f>IF(C68="",NA(),IF(OR(C68="Smelter not listed",C68="Smelter not yet identified"),MATCH($B68&amp;$D68,'Smelter Look-up'!$J:$J,0),MATCH($B68&amp;$C68,'Smelter Look-up'!$J:$J,0)))</f>
        <v>156</v>
      </c>
      <c r="X68" s="227">
        <f t="shared" si="7"/>
        <v>0</v>
      </c>
      <c r="AB68" s="228" t="str">
        <f t="shared" si="8"/>
        <v>GoldL'Orfebre S.A.</v>
      </c>
    </row>
    <row r="69" spans="1:28" s="227" customFormat="1" ht="20">
      <c r="A69" s="181" t="s">
        <v>698</v>
      </c>
      <c r="B69" s="182" t="s">
        <v>1125</v>
      </c>
      <c r="C69" s="186" t="s">
        <v>56</v>
      </c>
      <c r="D69" s="230"/>
      <c r="E69" s="182" t="s">
        <v>1107</v>
      </c>
      <c r="F69" s="182" t="s">
        <v>698</v>
      </c>
      <c r="G69" s="182" t="s">
        <v>13240</v>
      </c>
      <c r="H69" s="183"/>
      <c r="I69" s="184"/>
      <c r="J69" s="184"/>
      <c r="K69" s="224"/>
      <c r="L69" s="224"/>
      <c r="M69" s="224"/>
      <c r="N69" s="224" t="s">
        <v>15847</v>
      </c>
      <c r="O69" s="224" t="s">
        <v>15847</v>
      </c>
      <c r="P69" s="185"/>
      <c r="Q69" s="225" t="s">
        <v>15844</v>
      </c>
      <c r="R69" s="182" t="str">
        <f ca="1">IF(ISERROR($V69),"",OFFSET('Smelter Look-up'!$C$4,$V69-4,0)&amp;"")</f>
        <v>LS-NIKKO Copper Inc.</v>
      </c>
      <c r="S69" s="181" t="str">
        <f t="shared" ref="S69" ca="1" si="9">IF(B69="","",IF(ISERROR(MATCH($E69,CL,0)),"Unknown",INDIRECT("'C'!$A$"&amp;MATCH($E69,CL,0)+1)))</f>
        <v>KR</v>
      </c>
      <c r="T69" s="181" t="str">
        <f ca="1">IF(B69="","",IF(ISERROR(MATCH($J69,SorP!$B$1:$B$6279,0)),"",INDIRECT("'SorP'!$A$"&amp;MATCH($S69&amp;$J69,SorP!C:C,0))))</f>
        <v/>
      </c>
      <c r="U69" s="201"/>
      <c r="V69" s="226">
        <f>IF(C69="",NA(),IF(OR(C69="Smelter not listed",C69="Smelter not yet identified"),MATCH($B69&amp;$D69,'Smelter Look-up'!$J:$J,0),MATCH($B69&amp;$C69,'Smelter Look-up'!$J:$J,0)))</f>
        <v>157</v>
      </c>
      <c r="X69" s="227">
        <f t="shared" ref="X69" si="10">IF(AND(C69="Smelter not listed",OR(LEN(D69)=0,LEN(E69)=0)),1,0)</f>
        <v>0</v>
      </c>
      <c r="AB69" s="228" t="str">
        <f t="shared" ref="AB69" si="11">B69&amp;C69</f>
        <v>GoldLS-NIKKO Copper Inc.</v>
      </c>
    </row>
    <row r="70" spans="1:28" s="227" customFormat="1" ht="27">
      <c r="A70" s="181" t="s">
        <v>2498</v>
      </c>
      <c r="B70" s="182" t="s">
        <v>1125</v>
      </c>
      <c r="C70" s="186" t="s">
        <v>13844</v>
      </c>
      <c r="D70" s="230"/>
      <c r="E70" s="182" t="s">
        <v>1107</v>
      </c>
      <c r="F70" s="182" t="s">
        <v>2498</v>
      </c>
      <c r="G70" s="182" t="s">
        <v>13240</v>
      </c>
      <c r="H70" s="183"/>
      <c r="I70" s="184"/>
      <c r="J70" s="184"/>
      <c r="K70" s="224"/>
      <c r="L70" s="224"/>
      <c r="M70" s="224"/>
      <c r="N70" s="224" t="s">
        <v>15843</v>
      </c>
      <c r="O70" s="224" t="s">
        <v>15843</v>
      </c>
      <c r="P70" s="185"/>
      <c r="Q70" s="225" t="s">
        <v>15844</v>
      </c>
      <c r="R70" s="182" t="str">
        <f ca="1">IF(ISERROR($V70),"",OFFSET('Smelter Look-up'!$C$4,$V70-4,0)&amp;"")</f>
        <v>LT Metal Ltd.</v>
      </c>
      <c r="S70" s="181" t="str">
        <f t="shared" ref="S70:S101" ca="1" si="12">IF(B70="","",IF(ISERROR(MATCH($E70,CL,0)),"Unknown",INDIRECT("'C'!$A$"&amp;MATCH($E70,CL,0)+1)))</f>
        <v>KR</v>
      </c>
      <c r="T70" s="181" t="str">
        <f ca="1">IF(B70="","",IF(ISERROR(MATCH($J70,SorP!$B$1:$B$6279,0)),"",INDIRECT("'SorP'!$A$"&amp;MATCH($S70&amp;$J70,SorP!C:C,0))))</f>
        <v/>
      </c>
      <c r="U70" s="201"/>
      <c r="V70" s="226">
        <f>IF(C70="",NA(),IF(OR(C70="Smelter not listed",C70="Smelter not yet identified"),MATCH($B70&amp;$D70,'Smelter Look-up'!$J:$J,0),MATCH($B70&amp;$C70,'Smelter Look-up'!$J:$J,0)))</f>
        <v>158</v>
      </c>
      <c r="X70" s="227">
        <f t="shared" ref="X70:X101" si="13">IF(AND(C70="Smelter not listed",OR(LEN(D70)=0,LEN(E70)=0)),1,0)</f>
        <v>0</v>
      </c>
      <c r="AB70" s="228" t="str">
        <f t="shared" ref="AB70:AB101" si="14">B70&amp;C70</f>
        <v>GoldLT Metal Ltd.</v>
      </c>
    </row>
    <row r="71" spans="1:28" s="227" customFormat="1" ht="27">
      <c r="A71" s="181" t="s">
        <v>701</v>
      </c>
      <c r="B71" s="182" t="s">
        <v>1125</v>
      </c>
      <c r="C71" s="186" t="s">
        <v>906</v>
      </c>
      <c r="D71" s="230"/>
      <c r="E71" s="182" t="s">
        <v>2432</v>
      </c>
      <c r="F71" s="182" t="s">
        <v>701</v>
      </c>
      <c r="G71" s="182" t="s">
        <v>13240</v>
      </c>
      <c r="H71" s="183"/>
      <c r="I71" s="184"/>
      <c r="J71" s="184"/>
      <c r="K71" s="224"/>
      <c r="L71" s="224"/>
      <c r="M71" s="224"/>
      <c r="N71" s="224" t="s">
        <v>15845</v>
      </c>
      <c r="O71" s="224" t="s">
        <v>15845</v>
      </c>
      <c r="P71" s="185" t="s">
        <v>488</v>
      </c>
      <c r="Q71" s="225" t="s">
        <v>15844</v>
      </c>
      <c r="R71" s="182" t="str">
        <f ca="1">IF(ISERROR($V71),"",OFFSET('Smelter Look-up'!$C$4,$V71-4,0)&amp;"")</f>
        <v>Materion</v>
      </c>
      <c r="S71" s="181" t="str">
        <f t="shared" ca="1" si="12"/>
        <v>US</v>
      </c>
      <c r="T71" s="181" t="str">
        <f ca="1">IF(B71="","",IF(ISERROR(MATCH($J71,SorP!$B$1:$B$6279,0)),"",INDIRECT("'SorP'!$A$"&amp;MATCH($S71&amp;$J71,SorP!C:C,0))))</f>
        <v/>
      </c>
      <c r="U71" s="201"/>
      <c r="V71" s="226">
        <f>IF(C71="",NA(),IF(OR(C71="Smelter not listed",C71="Smelter not yet identified"),MATCH($B71&amp;$D71,'Smelter Look-up'!$J:$J,0),MATCH($B71&amp;$C71,'Smelter Look-up'!$J:$J,0)))</f>
        <v>163</v>
      </c>
      <c r="X71" s="227">
        <f t="shared" si="13"/>
        <v>0</v>
      </c>
      <c r="AB71" s="228" t="str">
        <f t="shared" si="14"/>
        <v>GoldMaterion</v>
      </c>
    </row>
    <row r="72" spans="1:28" s="227" customFormat="1" ht="20">
      <c r="A72" s="181" t="s">
        <v>702</v>
      </c>
      <c r="B72" s="182" t="s">
        <v>1125</v>
      </c>
      <c r="C72" s="186" t="s">
        <v>57</v>
      </c>
      <c r="D72" s="230"/>
      <c r="E72" s="182" t="s">
        <v>1104</v>
      </c>
      <c r="F72" s="182" t="s">
        <v>702</v>
      </c>
      <c r="G72" s="182" t="s">
        <v>13240</v>
      </c>
      <c r="H72" s="183"/>
      <c r="I72" s="184"/>
      <c r="J72" s="184"/>
      <c r="K72" s="224"/>
      <c r="L72" s="224"/>
      <c r="M72" s="224"/>
      <c r="N72" s="224" t="s">
        <v>15847</v>
      </c>
      <c r="O72" s="224" t="s">
        <v>15847</v>
      </c>
      <c r="P72" s="185"/>
      <c r="Q72" s="225" t="s">
        <v>15844</v>
      </c>
      <c r="R72" s="182" t="str">
        <f ca="1">IF(ISERROR($V72),"",OFFSET('Smelter Look-up'!$C$4,$V72-4,0)&amp;"")</f>
        <v>Matsuda Sangyo Co., Ltd.</v>
      </c>
      <c r="S72" s="181" t="str">
        <f t="shared" ca="1" si="12"/>
        <v>JP</v>
      </c>
      <c r="T72" s="181" t="str">
        <f ca="1">IF(B72="","",IF(ISERROR(MATCH($J72,SorP!$B$1:$B$6279,0)),"",INDIRECT("'SorP'!$A$"&amp;MATCH($S72&amp;$J72,SorP!C:C,0))))</f>
        <v/>
      </c>
      <c r="U72" s="201"/>
      <c r="V72" s="226">
        <f>IF(C72="",NA(),IF(OR(C72="Smelter not listed",C72="Smelter not yet identified"),MATCH($B72&amp;$D72,'Smelter Look-up'!$J:$J,0),MATCH($B72&amp;$C72,'Smelter Look-up'!$J:$J,0)))</f>
        <v>164</v>
      </c>
      <c r="X72" s="227">
        <f t="shared" si="13"/>
        <v>0</v>
      </c>
      <c r="AB72" s="228" t="str">
        <f t="shared" si="14"/>
        <v>GoldMatsuda Sangyo Co., Ltd.</v>
      </c>
    </row>
    <row r="73" spans="1:28" s="227" customFormat="1" ht="20">
      <c r="A73" s="181" t="s">
        <v>15066</v>
      </c>
      <c r="B73" s="182" t="s">
        <v>1125</v>
      </c>
      <c r="C73" s="186" t="s">
        <v>15065</v>
      </c>
      <c r="D73" s="230"/>
      <c r="E73" s="182" t="s">
        <v>889</v>
      </c>
      <c r="F73" s="182" t="s">
        <v>15066</v>
      </c>
      <c r="G73" s="182" t="s">
        <v>13240</v>
      </c>
      <c r="H73" s="183"/>
      <c r="I73" s="184"/>
      <c r="J73" s="184"/>
      <c r="K73" s="224"/>
      <c r="L73" s="224"/>
      <c r="M73" s="224"/>
      <c r="N73" s="224" t="s">
        <v>15841</v>
      </c>
      <c r="O73" s="224" t="s">
        <v>15841</v>
      </c>
      <c r="P73" s="185"/>
      <c r="Q73" s="225" t="s">
        <v>15844</v>
      </c>
      <c r="R73" s="182" t="str">
        <f ca="1">IF(ISERROR($V73),"",OFFSET('Smelter Look-up'!$C$4,$V73-4,0)&amp;"")</f>
        <v>Metal Concentrators SA (Pty) Ltd.</v>
      </c>
      <c r="S73" s="181" t="str">
        <f t="shared" ca="1" si="12"/>
        <v>ZA</v>
      </c>
      <c r="T73" s="181" t="str">
        <f ca="1">IF(B73="","",IF(ISERROR(MATCH($J73,SorP!$B$1:$B$6279,0)),"",INDIRECT("'SorP'!$A$"&amp;MATCH($S73&amp;$J73,SorP!C:C,0))))</f>
        <v/>
      </c>
      <c r="U73" s="201"/>
      <c r="V73" s="226">
        <f>IF(C73="",NA(),IF(OR(C73="Smelter not listed",C73="Smelter not yet identified"),MATCH($B73&amp;$D73,'Smelter Look-up'!$J:$J,0),MATCH($B73&amp;$C73,'Smelter Look-up'!$J:$J,0)))</f>
        <v>167</v>
      </c>
      <c r="X73" s="227">
        <f t="shared" si="13"/>
        <v>0</v>
      </c>
      <c r="AB73" s="228" t="str">
        <f t="shared" si="14"/>
        <v>GoldMetal Concentrators SA (Pty) Ltd.</v>
      </c>
    </row>
    <row r="74" spans="1:28" s="227" customFormat="1" ht="20">
      <c r="A74" s="181" t="s">
        <v>703</v>
      </c>
      <c r="B74" s="182" t="s">
        <v>1125</v>
      </c>
      <c r="C74" s="186" t="s">
        <v>2150</v>
      </c>
      <c r="D74" s="230"/>
      <c r="E74" s="182" t="s">
        <v>1096</v>
      </c>
      <c r="F74" s="182" t="s">
        <v>703</v>
      </c>
      <c r="G74" s="182" t="s">
        <v>13240</v>
      </c>
      <c r="H74" s="183"/>
      <c r="I74" s="184"/>
      <c r="J74" s="184"/>
      <c r="K74" s="224"/>
      <c r="L74" s="224"/>
      <c r="M74" s="224"/>
      <c r="N74" s="224" t="s">
        <v>15848</v>
      </c>
      <c r="O74" s="224" t="s">
        <v>15848</v>
      </c>
      <c r="P74" s="185"/>
      <c r="Q74" s="225" t="s">
        <v>15844</v>
      </c>
      <c r="R74" s="182" t="str">
        <f ca="1">IF(ISERROR($V74),"",OFFSET('Smelter Look-up'!$C$4,$V74-4,0)&amp;"")</f>
        <v>Metalor Technologies (Hong Kong) Ltd.</v>
      </c>
      <c r="S74" s="181" t="str">
        <f t="shared" ca="1" si="12"/>
        <v>CN</v>
      </c>
      <c r="T74" s="181" t="str">
        <f ca="1">IF(B74="","",IF(ISERROR(MATCH($J74,SorP!$B$1:$B$6279,0)),"",INDIRECT("'SorP'!$A$"&amp;MATCH($S74&amp;$J74,SorP!C:C,0))))</f>
        <v/>
      </c>
      <c r="U74" s="201"/>
      <c r="V74" s="226">
        <f>IF(C74="",NA(),IF(OR(C74="Smelter not listed",C74="Smelter not yet identified"),MATCH($B74&amp;$D74,'Smelter Look-up'!$J:$J,0),MATCH($B74&amp;$C74,'Smelter Look-up'!$J:$J,0)))</f>
        <v>172</v>
      </c>
      <c r="X74" s="227">
        <f t="shared" si="13"/>
        <v>0</v>
      </c>
      <c r="AB74" s="228" t="str">
        <f t="shared" si="14"/>
        <v>GoldMetalor Technologies (Hong Kong) Ltd.</v>
      </c>
    </row>
    <row r="75" spans="1:28" s="227" customFormat="1" ht="20">
      <c r="A75" s="181" t="s">
        <v>704</v>
      </c>
      <c r="B75" s="182" t="s">
        <v>1125</v>
      </c>
      <c r="C75" s="186" t="s">
        <v>2151</v>
      </c>
      <c r="D75" s="230"/>
      <c r="E75" s="182" t="s">
        <v>882</v>
      </c>
      <c r="F75" s="182" t="s">
        <v>704</v>
      </c>
      <c r="G75" s="182" t="s">
        <v>13240</v>
      </c>
      <c r="H75" s="183"/>
      <c r="I75" s="184"/>
      <c r="J75" s="184"/>
      <c r="K75" s="224"/>
      <c r="L75" s="224"/>
      <c r="M75" s="224"/>
      <c r="N75" s="224" t="s">
        <v>15848</v>
      </c>
      <c r="O75" s="224" t="s">
        <v>15848</v>
      </c>
      <c r="P75" s="185"/>
      <c r="Q75" s="225" t="s">
        <v>15844</v>
      </c>
      <c r="R75" s="182" t="str">
        <f ca="1">IF(ISERROR($V75),"",OFFSET('Smelter Look-up'!$C$4,$V75-4,0)&amp;"")</f>
        <v>Metalor Technologies (Singapore) Pte., Ltd.</v>
      </c>
      <c r="S75" s="181" t="str">
        <f t="shared" ca="1" si="12"/>
        <v>SG</v>
      </c>
      <c r="T75" s="181" t="str">
        <f ca="1">IF(B75="","",IF(ISERROR(MATCH($J75,SorP!$B$1:$B$6279,0)),"",INDIRECT("'SorP'!$A$"&amp;MATCH($S75&amp;$J75,SorP!C:C,0))))</f>
        <v/>
      </c>
      <c r="U75" s="201"/>
      <c r="V75" s="226">
        <f>IF(C75="",NA(),IF(OR(C75="Smelter not listed",C75="Smelter not yet identified"),MATCH($B75&amp;$D75,'Smelter Look-up'!$J:$J,0),MATCH($B75&amp;$C75,'Smelter Look-up'!$J:$J,0)))</f>
        <v>173</v>
      </c>
      <c r="X75" s="227">
        <f t="shared" si="13"/>
        <v>0</v>
      </c>
      <c r="AB75" s="228" t="str">
        <f t="shared" si="14"/>
        <v>GoldMetalor Technologies (Singapore) Pte., Ltd.</v>
      </c>
    </row>
    <row r="76" spans="1:28" s="227" customFormat="1" ht="20">
      <c r="A76" s="181" t="s">
        <v>1620</v>
      </c>
      <c r="B76" s="182" t="s">
        <v>1125</v>
      </c>
      <c r="C76" s="186" t="s">
        <v>1619</v>
      </c>
      <c r="D76" s="230"/>
      <c r="E76" s="182" t="s">
        <v>1096</v>
      </c>
      <c r="F76" s="182" t="s">
        <v>1620</v>
      </c>
      <c r="G76" s="182" t="s">
        <v>13240</v>
      </c>
      <c r="H76" s="183"/>
      <c r="I76" s="184"/>
      <c r="J76" s="184"/>
      <c r="K76" s="224"/>
      <c r="L76" s="224"/>
      <c r="M76" s="224"/>
      <c r="N76" s="224" t="s">
        <v>15848</v>
      </c>
      <c r="O76" s="224" t="s">
        <v>15848</v>
      </c>
      <c r="P76" s="185"/>
      <c r="Q76" s="225" t="s">
        <v>15844</v>
      </c>
      <c r="R76" s="182" t="str">
        <f ca="1">IF(ISERROR($V76),"",OFFSET('Smelter Look-up'!$C$4,$V76-4,0)&amp;"")</f>
        <v>Metalor Technologies (Suzhou) Ltd.</v>
      </c>
      <c r="S76" s="181" t="str">
        <f t="shared" ca="1" si="12"/>
        <v>CN</v>
      </c>
      <c r="T76" s="181" t="str">
        <f ca="1">IF(B76="","",IF(ISERROR(MATCH($J76,SorP!$B$1:$B$6279,0)),"",INDIRECT("'SorP'!$A$"&amp;MATCH($S76&amp;$J76,SorP!C:C,0))))</f>
        <v/>
      </c>
      <c r="U76" s="201"/>
      <c r="V76" s="226">
        <f>IF(C76="",NA(),IF(OR(C76="Smelter not listed",C76="Smelter not yet identified"),MATCH($B76&amp;$D76,'Smelter Look-up'!$J:$J,0),MATCH($B76&amp;$C76,'Smelter Look-up'!$J:$J,0)))</f>
        <v>174</v>
      </c>
      <c r="X76" s="227">
        <f t="shared" si="13"/>
        <v>0</v>
      </c>
      <c r="AB76" s="228" t="str">
        <f t="shared" si="14"/>
        <v>GoldMetalor Technologies (Suzhou) Ltd.</v>
      </c>
    </row>
    <row r="77" spans="1:28" s="227" customFormat="1" ht="20">
      <c r="A77" s="181" t="s">
        <v>705</v>
      </c>
      <c r="B77" s="182" t="s">
        <v>1125</v>
      </c>
      <c r="C77" s="186" t="s">
        <v>2305</v>
      </c>
      <c r="D77" s="230"/>
      <c r="E77" s="182" t="s">
        <v>1094</v>
      </c>
      <c r="F77" s="182" t="s">
        <v>705</v>
      </c>
      <c r="G77" s="182" t="s">
        <v>13240</v>
      </c>
      <c r="H77" s="183"/>
      <c r="I77" s="184"/>
      <c r="J77" s="184"/>
      <c r="K77" s="224"/>
      <c r="L77" s="224"/>
      <c r="M77" s="224"/>
      <c r="N77" s="224" t="s">
        <v>15848</v>
      </c>
      <c r="O77" s="224" t="s">
        <v>15848</v>
      </c>
      <c r="P77" s="185"/>
      <c r="Q77" s="225" t="s">
        <v>15844</v>
      </c>
      <c r="R77" s="182" t="str">
        <f ca="1">IF(ISERROR($V77),"",OFFSET('Smelter Look-up'!$C$4,$V77-4,0)&amp;"")</f>
        <v>Metalor Technologies S.A.</v>
      </c>
      <c r="S77" s="181" t="str">
        <f t="shared" ca="1" si="12"/>
        <v>CH</v>
      </c>
      <c r="T77" s="181" t="str">
        <f ca="1">IF(B77="","",IF(ISERROR(MATCH($J77,SorP!$B$1:$B$6279,0)),"",INDIRECT("'SorP'!$A$"&amp;MATCH($S77&amp;$J77,SorP!C:C,0))))</f>
        <v/>
      </c>
      <c r="U77" s="201"/>
      <c r="V77" s="226">
        <f>IF(C77="",NA(),IF(OR(C77="Smelter not listed",C77="Smelter not yet identified"),MATCH($B77&amp;$D77,'Smelter Look-up'!$J:$J,0),MATCH($B77&amp;$C77,'Smelter Look-up'!$J:$J,0)))</f>
        <v>175</v>
      </c>
      <c r="X77" s="227">
        <f t="shared" si="13"/>
        <v>0</v>
      </c>
      <c r="AB77" s="228" t="str">
        <f t="shared" si="14"/>
        <v>GoldMetalor Technologies S.A.</v>
      </c>
    </row>
    <row r="78" spans="1:28" s="227" customFormat="1" ht="27">
      <c r="A78" s="181" t="s">
        <v>706</v>
      </c>
      <c r="B78" s="182" t="s">
        <v>1125</v>
      </c>
      <c r="C78" s="186" t="s">
        <v>1224</v>
      </c>
      <c r="D78" s="230"/>
      <c r="E78" s="182" t="s">
        <v>2432</v>
      </c>
      <c r="F78" s="182" t="s">
        <v>706</v>
      </c>
      <c r="G78" s="182" t="s">
        <v>13240</v>
      </c>
      <c r="H78" s="183"/>
      <c r="I78" s="184"/>
      <c r="J78" s="184"/>
      <c r="K78" s="224"/>
      <c r="L78" s="224"/>
      <c r="M78" s="224"/>
      <c r="N78" s="224" t="s">
        <v>15848</v>
      </c>
      <c r="O78" s="224" t="s">
        <v>15848</v>
      </c>
      <c r="P78" s="185"/>
      <c r="Q78" s="225" t="s">
        <v>15844</v>
      </c>
      <c r="R78" s="182" t="str">
        <f ca="1">IF(ISERROR($V78),"",OFFSET('Smelter Look-up'!$C$4,$V78-4,0)&amp;"")</f>
        <v>Metalor USA Refining Corporation</v>
      </c>
      <c r="S78" s="181" t="str">
        <f t="shared" ca="1" si="12"/>
        <v>US</v>
      </c>
      <c r="T78" s="181" t="str">
        <f ca="1">IF(B78="","",IF(ISERROR(MATCH($J78,SorP!$B$1:$B$6279,0)),"",INDIRECT("'SorP'!$A$"&amp;MATCH($S78&amp;$J78,SorP!C:C,0))))</f>
        <v/>
      </c>
      <c r="U78" s="201"/>
      <c r="V78" s="226">
        <f>IF(C78="",NA(),IF(OR(C78="Smelter not listed",C78="Smelter not yet identified"),MATCH($B78&amp;$D78,'Smelter Look-up'!$J:$J,0),MATCH($B78&amp;$C78,'Smelter Look-up'!$J:$J,0)))</f>
        <v>176</v>
      </c>
      <c r="X78" s="227">
        <f t="shared" si="13"/>
        <v>0</v>
      </c>
      <c r="AB78" s="228" t="str">
        <f t="shared" si="14"/>
        <v>GoldMetalor USA Refining Corporation</v>
      </c>
    </row>
    <row r="79" spans="1:28" s="227" customFormat="1" ht="20">
      <c r="A79" s="181" t="s">
        <v>707</v>
      </c>
      <c r="B79" s="182" t="s">
        <v>1125</v>
      </c>
      <c r="C79" s="186" t="s">
        <v>12429</v>
      </c>
      <c r="D79" s="230"/>
      <c r="E79" s="182" t="s">
        <v>1109</v>
      </c>
      <c r="F79" s="182" t="s">
        <v>707</v>
      </c>
      <c r="G79" s="182" t="s">
        <v>13240</v>
      </c>
      <c r="H79" s="183"/>
      <c r="I79" s="184"/>
      <c r="J79" s="184"/>
      <c r="K79" s="224"/>
      <c r="L79" s="224"/>
      <c r="M79" s="224"/>
      <c r="N79" s="224" t="s">
        <v>15847</v>
      </c>
      <c r="O79" s="224" t="s">
        <v>15847</v>
      </c>
      <c r="P79" s="185"/>
      <c r="Q79" s="225" t="s">
        <v>15844</v>
      </c>
      <c r="R79" s="182" t="str">
        <f ca="1">IF(ISERROR($V79),"",OFFSET('Smelter Look-up'!$C$4,$V79-4,0)&amp;"")</f>
        <v>Metalurgica Met-Mex Penoles S.A. De C.V.</v>
      </c>
      <c r="S79" s="181" t="str">
        <f t="shared" ca="1" si="12"/>
        <v>MX</v>
      </c>
      <c r="T79" s="181" t="str">
        <f ca="1">IF(B79="","",IF(ISERROR(MATCH($J79,SorP!$B$1:$B$6279,0)),"",INDIRECT("'SorP'!$A$"&amp;MATCH($S79&amp;$J79,SorP!C:C,0))))</f>
        <v/>
      </c>
      <c r="U79" s="201"/>
      <c r="V79" s="226">
        <f>IF(C79="",NA(),IF(OR(C79="Smelter not listed",C79="Smelter not yet identified"),MATCH($B79&amp;$D79,'Smelter Look-up'!$J:$J,0),MATCH($B79&amp;$C79,'Smelter Look-up'!$J:$J,0)))</f>
        <v>177</v>
      </c>
      <c r="X79" s="227">
        <f t="shared" si="13"/>
        <v>0</v>
      </c>
      <c r="AB79" s="228" t="str">
        <f t="shared" si="14"/>
        <v>GoldMetalurgica Met-Mex Penoles S.A. De C.V.</v>
      </c>
    </row>
    <row r="80" spans="1:28" s="227" customFormat="1" ht="20">
      <c r="A80" s="181" t="s">
        <v>708</v>
      </c>
      <c r="B80" s="182" t="s">
        <v>1125</v>
      </c>
      <c r="C80" s="186" t="s">
        <v>1159</v>
      </c>
      <c r="D80" s="230"/>
      <c r="E80" s="182" t="s">
        <v>1104</v>
      </c>
      <c r="F80" s="182" t="s">
        <v>708</v>
      </c>
      <c r="G80" s="182" t="s">
        <v>13240</v>
      </c>
      <c r="H80" s="183"/>
      <c r="I80" s="184"/>
      <c r="J80" s="184"/>
      <c r="K80" s="224"/>
      <c r="L80" s="224"/>
      <c r="M80" s="224"/>
      <c r="N80" s="224" t="s">
        <v>15847</v>
      </c>
      <c r="O80" s="224" t="s">
        <v>15847</v>
      </c>
      <c r="P80" s="185"/>
      <c r="Q80" s="225" t="s">
        <v>15844</v>
      </c>
      <c r="R80" s="182" t="str">
        <f ca="1">IF(ISERROR($V80),"",OFFSET('Smelter Look-up'!$C$4,$V80-4,0)&amp;"")</f>
        <v>Mitsubishi Materials Corporation</v>
      </c>
      <c r="S80" s="181" t="str">
        <f t="shared" ca="1" si="12"/>
        <v>JP</v>
      </c>
      <c r="T80" s="181" t="str">
        <f ca="1">IF(B80="","",IF(ISERROR(MATCH($J80,SorP!$B$1:$B$6279,0)),"",INDIRECT("'SorP'!$A$"&amp;MATCH($S80&amp;$J80,SorP!C:C,0))))</f>
        <v/>
      </c>
      <c r="U80" s="201"/>
      <c r="V80" s="226">
        <f>IF(C80="",NA(),IF(OR(C80="Smelter not listed",C80="Smelter not yet identified"),MATCH($B80&amp;$D80,'Smelter Look-up'!$J:$J,0),MATCH($B80&amp;$C80,'Smelter Look-up'!$J:$J,0)))</f>
        <v>181</v>
      </c>
      <c r="X80" s="227">
        <f t="shared" si="13"/>
        <v>0</v>
      </c>
      <c r="AB80" s="228" t="str">
        <f t="shared" si="14"/>
        <v>GoldMitsubishi Materials Corporation</v>
      </c>
    </row>
    <row r="81" spans="1:28" s="227" customFormat="1" ht="20">
      <c r="A81" s="181" t="s">
        <v>709</v>
      </c>
      <c r="B81" s="182" t="s">
        <v>1125</v>
      </c>
      <c r="C81" s="186" t="s">
        <v>1225</v>
      </c>
      <c r="D81" s="230"/>
      <c r="E81" s="182" t="s">
        <v>1104</v>
      </c>
      <c r="F81" s="182" t="s">
        <v>709</v>
      </c>
      <c r="G81" s="182" t="s">
        <v>13240</v>
      </c>
      <c r="H81" s="183"/>
      <c r="I81" s="184"/>
      <c r="J81" s="184"/>
      <c r="K81" s="224"/>
      <c r="L81" s="224"/>
      <c r="M81" s="224"/>
      <c r="N81" s="224" t="s">
        <v>15847</v>
      </c>
      <c r="O81" s="224" t="s">
        <v>15847</v>
      </c>
      <c r="P81" s="185"/>
      <c r="Q81" s="225" t="s">
        <v>15844</v>
      </c>
      <c r="R81" s="182" t="str">
        <f ca="1">IF(ISERROR($V81),"",OFFSET('Smelter Look-up'!$C$4,$V81-4,0)&amp;"")</f>
        <v>Mitsui Mining and Smelting Co., Ltd.</v>
      </c>
      <c r="S81" s="181" t="str">
        <f t="shared" ca="1" si="12"/>
        <v>JP</v>
      </c>
      <c r="T81" s="181" t="str">
        <f ca="1">IF(B81="","",IF(ISERROR(MATCH($J81,SorP!$B$1:$B$6279,0)),"",INDIRECT("'SorP'!$A$"&amp;MATCH($S81&amp;$J81,SorP!C:C,0))))</f>
        <v/>
      </c>
      <c r="U81" s="201"/>
      <c r="V81" s="226">
        <f>IF(C81="",NA(),IF(OR(C81="Smelter not listed",C81="Smelter not yet identified"),MATCH($B81&amp;$D81,'Smelter Look-up'!$J:$J,0),MATCH($B81&amp;$C81,'Smelter Look-up'!$J:$J,0)))</f>
        <v>183</v>
      </c>
      <c r="X81" s="227">
        <f t="shared" si="13"/>
        <v>0</v>
      </c>
      <c r="AB81" s="228" t="str">
        <f t="shared" si="14"/>
        <v>GoldMitsui Mining and Smelting Co., Ltd.</v>
      </c>
    </row>
    <row r="82" spans="1:28" s="227" customFormat="1" ht="20">
      <c r="A82" s="181" t="s">
        <v>1386</v>
      </c>
      <c r="B82" s="182" t="s">
        <v>1125</v>
      </c>
      <c r="C82" s="186" t="s">
        <v>2171</v>
      </c>
      <c r="D82" s="230"/>
      <c r="E82" s="182" t="s">
        <v>1102</v>
      </c>
      <c r="F82" s="182" t="s">
        <v>1386</v>
      </c>
      <c r="G82" s="182" t="s">
        <v>13240</v>
      </c>
      <c r="H82" s="183"/>
      <c r="I82" s="184"/>
      <c r="J82" s="184"/>
      <c r="K82" s="224"/>
      <c r="L82" s="224"/>
      <c r="M82" s="224"/>
      <c r="N82" s="224" t="s">
        <v>15847</v>
      </c>
      <c r="O82" s="224" t="s">
        <v>15847</v>
      </c>
      <c r="P82" s="185"/>
      <c r="Q82" s="225" t="s">
        <v>15844</v>
      </c>
      <c r="R82" s="182" t="str">
        <f ca="1">IF(ISERROR($V82),"",OFFSET('Smelter Look-up'!$C$4,$V82-4,0)&amp;"")</f>
        <v>MMTC-PAMP India Pvt., Ltd.</v>
      </c>
      <c r="S82" s="181" t="str">
        <f t="shared" ca="1" si="12"/>
        <v>IN</v>
      </c>
      <c r="T82" s="181" t="str">
        <f ca="1">IF(B82="","",IF(ISERROR(MATCH($J82,SorP!$B$1:$B$6279,0)),"",INDIRECT("'SorP'!$A$"&amp;MATCH($S82&amp;$J82,SorP!C:C,0))))</f>
        <v/>
      </c>
      <c r="U82" s="201"/>
      <c r="V82" s="226">
        <f>IF(C82="",NA(),IF(OR(C82="Smelter not listed",C82="Smelter not yet identified"),MATCH($B82&amp;$D82,'Smelter Look-up'!$J:$J,0),MATCH($B82&amp;$C82,'Smelter Look-up'!$J:$J,0)))</f>
        <v>185</v>
      </c>
      <c r="X82" s="227">
        <f t="shared" si="13"/>
        <v>0</v>
      </c>
      <c r="AB82" s="228" t="str">
        <f t="shared" si="14"/>
        <v>GoldMMTC-PAMP India Pvt., Ltd.</v>
      </c>
    </row>
    <row r="83" spans="1:28" s="227" customFormat="1" ht="20">
      <c r="A83" s="181" t="s">
        <v>711</v>
      </c>
      <c r="B83" s="182" t="s">
        <v>1125</v>
      </c>
      <c r="C83" s="186" t="s">
        <v>12431</v>
      </c>
      <c r="D83" s="230"/>
      <c r="E83" s="182" t="s">
        <v>885</v>
      </c>
      <c r="F83" s="182" t="s">
        <v>711</v>
      </c>
      <c r="G83" s="182" t="s">
        <v>13240</v>
      </c>
      <c r="H83" s="183"/>
      <c r="I83" s="184"/>
      <c r="J83" s="184"/>
      <c r="K83" s="224"/>
      <c r="L83" s="224"/>
      <c r="M83" s="224"/>
      <c r="N83" s="224" t="s">
        <v>15847</v>
      </c>
      <c r="O83" s="224" t="s">
        <v>15847</v>
      </c>
      <c r="P83" s="185"/>
      <c r="Q83" s="225" t="s">
        <v>15844</v>
      </c>
      <c r="R83" s="182" t="str">
        <f ca="1">IF(ISERROR($V83),"",OFFSET('Smelter Look-up'!$C$4,$V83-4,0)&amp;"")</f>
        <v>Nadir Metal Rafineri San. Ve Tic. A.S.</v>
      </c>
      <c r="S83" s="181" t="str">
        <f t="shared" ca="1" si="12"/>
        <v>TR</v>
      </c>
      <c r="T83" s="181" t="str">
        <f ca="1">IF(B83="","",IF(ISERROR(MATCH($J83,SorP!$B$1:$B$6279,0)),"",INDIRECT("'SorP'!$A$"&amp;MATCH($S83&amp;$J83,SorP!C:C,0))))</f>
        <v/>
      </c>
      <c r="U83" s="201"/>
      <c r="V83" s="226">
        <f>IF(C83="",NA(),IF(OR(C83="Smelter not listed",C83="Smelter not yet identified"),MATCH($B83&amp;$D83,'Smelter Look-up'!$J:$J,0),MATCH($B83&amp;$C83,'Smelter Look-up'!$J:$J,0)))</f>
        <v>189</v>
      </c>
      <c r="X83" s="227">
        <f t="shared" si="13"/>
        <v>0</v>
      </c>
      <c r="AB83" s="228" t="str">
        <f t="shared" si="14"/>
        <v>GoldNadir Metal Rafineri San. Ve Tic. A.S.</v>
      </c>
    </row>
    <row r="84" spans="1:28" s="227" customFormat="1" ht="20">
      <c r="A84" s="181" t="s">
        <v>712</v>
      </c>
      <c r="B84" s="182" t="s">
        <v>1125</v>
      </c>
      <c r="C84" s="186" t="s">
        <v>1226</v>
      </c>
      <c r="D84" s="230"/>
      <c r="E84" s="182" t="s">
        <v>887</v>
      </c>
      <c r="F84" s="182" t="s">
        <v>712</v>
      </c>
      <c r="G84" s="182" t="s">
        <v>13240</v>
      </c>
      <c r="H84" s="183"/>
      <c r="I84" s="184"/>
      <c r="J84" s="184"/>
      <c r="K84" s="224"/>
      <c r="L84" s="224"/>
      <c r="M84" s="224"/>
      <c r="N84" s="224" t="s">
        <v>15847</v>
      </c>
      <c r="O84" s="224" t="s">
        <v>15847</v>
      </c>
      <c r="P84" s="185"/>
      <c r="Q84" s="225" t="s">
        <v>15844</v>
      </c>
      <c r="R84" s="182" t="str">
        <f ca="1">IF(ISERROR($V84),"",OFFSET('Smelter Look-up'!$C$4,$V84-4,0)&amp;"")</f>
        <v>Navoi Mining and Metallurgical Combinat</v>
      </c>
      <c r="S84" s="181" t="str">
        <f t="shared" ca="1" si="12"/>
        <v>UZ</v>
      </c>
      <c r="T84" s="181" t="str">
        <f ca="1">IF(B84="","",IF(ISERROR(MATCH($J84,SorP!$B$1:$B$6279,0)),"",INDIRECT("'SorP'!$A$"&amp;MATCH($S84&amp;$J84,SorP!C:C,0))))</f>
        <v/>
      </c>
      <c r="U84" s="201"/>
      <c r="V84" s="226">
        <f>IF(C84="",NA(),IF(OR(C84="Smelter not listed",C84="Smelter not yet identified"),MATCH($B84&amp;$D84,'Smelter Look-up'!$J:$J,0),MATCH($B84&amp;$C84,'Smelter Look-up'!$J:$J,0)))</f>
        <v>191</v>
      </c>
      <c r="X84" s="227">
        <f t="shared" si="13"/>
        <v>0</v>
      </c>
      <c r="AB84" s="228" t="str">
        <f t="shared" si="14"/>
        <v>GoldNavoi Mining and Metallurgical Combinat</v>
      </c>
    </row>
    <row r="85" spans="1:28" s="227" customFormat="1" ht="27">
      <c r="A85" s="181" t="s">
        <v>12921</v>
      </c>
      <c r="B85" s="182" t="s">
        <v>1125</v>
      </c>
      <c r="C85" s="186" t="s">
        <v>12920</v>
      </c>
      <c r="D85" s="230"/>
      <c r="E85" s="182" t="s">
        <v>1107</v>
      </c>
      <c r="F85" s="182" t="s">
        <v>12921</v>
      </c>
      <c r="G85" s="182" t="s">
        <v>13240</v>
      </c>
      <c r="H85" s="183"/>
      <c r="I85" s="184"/>
      <c r="J85" s="184"/>
      <c r="K85" s="224"/>
      <c r="L85" s="224"/>
      <c r="M85" s="224"/>
      <c r="N85" s="224" t="s">
        <v>15843</v>
      </c>
      <c r="O85" s="224" t="s">
        <v>15843</v>
      </c>
      <c r="P85" s="185"/>
      <c r="Q85" s="225" t="s">
        <v>15844</v>
      </c>
      <c r="R85" s="182" t="str">
        <f ca="1">IF(ISERROR($V85),"",OFFSET('Smelter Look-up'!$C$4,$V85-4,0)&amp;"")</f>
        <v>NH Recytech Company</v>
      </c>
      <c r="S85" s="181" t="str">
        <f t="shared" ca="1" si="12"/>
        <v>KR</v>
      </c>
      <c r="T85" s="181" t="str">
        <f ca="1">IF(B85="","",IF(ISERROR(MATCH($J85,SorP!$B$1:$B$6279,0)),"",INDIRECT("'SorP'!$A$"&amp;MATCH($S85&amp;$J85,SorP!C:C,0))))</f>
        <v/>
      </c>
      <c r="U85" s="201"/>
      <c r="V85" s="226">
        <f>IF(C85="",NA(),IF(OR(C85="Smelter not listed",C85="Smelter not yet identified"),MATCH($B85&amp;$D85,'Smelter Look-up'!$J:$J,0),MATCH($B85&amp;$C85,'Smelter Look-up'!$J:$J,0)))</f>
        <v>192</v>
      </c>
      <c r="X85" s="227">
        <f t="shared" si="13"/>
        <v>0</v>
      </c>
      <c r="AB85" s="228" t="str">
        <f t="shared" si="14"/>
        <v>GoldNH Recytech Company</v>
      </c>
    </row>
    <row r="86" spans="1:28" s="227" customFormat="1" ht="20">
      <c r="A86" s="181" t="s">
        <v>713</v>
      </c>
      <c r="B86" s="182" t="s">
        <v>1125</v>
      </c>
      <c r="C86" s="186" t="s">
        <v>2154</v>
      </c>
      <c r="D86" s="230"/>
      <c r="E86" s="182" t="s">
        <v>1104</v>
      </c>
      <c r="F86" s="182" t="s">
        <v>713</v>
      </c>
      <c r="G86" s="182" t="s">
        <v>13240</v>
      </c>
      <c r="H86" s="183"/>
      <c r="I86" s="184"/>
      <c r="J86" s="184"/>
      <c r="K86" s="224"/>
      <c r="L86" s="224"/>
      <c r="M86" s="224"/>
      <c r="N86" s="224" t="s">
        <v>15847</v>
      </c>
      <c r="O86" s="224" t="s">
        <v>15847</v>
      </c>
      <c r="P86" s="185"/>
      <c r="Q86" s="225" t="s">
        <v>15844</v>
      </c>
      <c r="R86" s="182" t="str">
        <f ca="1">IF(ISERROR($V86),"",OFFSET('Smelter Look-up'!$C$4,$V86-4,0)&amp;"")</f>
        <v>Nihon Material Co., Ltd.</v>
      </c>
      <c r="S86" s="181" t="str">
        <f t="shared" ca="1" si="12"/>
        <v>JP</v>
      </c>
      <c r="T86" s="181" t="str">
        <f ca="1">IF(B86="","",IF(ISERROR(MATCH($J86,SorP!$B$1:$B$6279,0)),"",INDIRECT("'SorP'!$A$"&amp;MATCH($S86&amp;$J86,SorP!C:C,0))))</f>
        <v/>
      </c>
      <c r="U86" s="201"/>
      <c r="V86" s="226">
        <f>IF(C86="",NA(),IF(OR(C86="Smelter not listed",C86="Smelter not yet identified"),MATCH($B86&amp;$D86,'Smelter Look-up'!$J:$J,0),MATCH($B86&amp;$C86,'Smelter Look-up'!$J:$J,0)))</f>
        <v>193</v>
      </c>
      <c r="X86" s="227">
        <f t="shared" si="13"/>
        <v>0</v>
      </c>
      <c r="AB86" s="228" t="str">
        <f t="shared" si="14"/>
        <v>GoldNihon Material Co., Ltd.</v>
      </c>
    </row>
    <row r="87" spans="1:28" s="227" customFormat="1" ht="27">
      <c r="A87" s="181" t="s">
        <v>2205</v>
      </c>
      <c r="B87" s="182" t="s">
        <v>1125</v>
      </c>
      <c r="C87" s="186" t="s">
        <v>12435</v>
      </c>
      <c r="D87" s="230"/>
      <c r="E87" s="182" t="s">
        <v>1090</v>
      </c>
      <c r="F87" s="182" t="s">
        <v>2205</v>
      </c>
      <c r="G87" s="182" t="s">
        <v>13240</v>
      </c>
      <c r="H87" s="183"/>
      <c r="I87" s="184"/>
      <c r="J87" s="184"/>
      <c r="K87" s="224"/>
      <c r="L87" s="224"/>
      <c r="M87" s="224"/>
      <c r="N87" s="224" t="s">
        <v>15841</v>
      </c>
      <c r="O87" s="224" t="s">
        <v>15841</v>
      </c>
      <c r="P87" s="185"/>
      <c r="Q87" s="225" t="s">
        <v>15844</v>
      </c>
      <c r="R87" s="182" t="str">
        <f ca="1">IF(ISERROR($V87),"",OFFSET('Smelter Look-up'!$C$4,$V87-4,0)&amp;"")</f>
        <v>Ogussa Osterreichische Gold- und Silber-Scheideanstalt GmbH</v>
      </c>
      <c r="S87" s="181" t="str">
        <f t="shared" ca="1" si="12"/>
        <v>AT</v>
      </c>
      <c r="T87" s="181" t="str">
        <f ca="1">IF(B87="","",IF(ISERROR(MATCH($J87,SorP!$B$1:$B$6279,0)),"",INDIRECT("'SorP'!$A$"&amp;MATCH($S87&amp;$J87,SorP!C:C,0))))</f>
        <v/>
      </c>
      <c r="U87" s="201"/>
      <c r="V87" s="226">
        <f>IF(C87="",NA(),IF(OR(C87="Smelter not listed",C87="Smelter not yet identified"),MATCH($B87&amp;$D87,'Smelter Look-up'!$J:$J,0),MATCH($B87&amp;$C87,'Smelter Look-up'!$J:$J,0)))</f>
        <v>196</v>
      </c>
      <c r="X87" s="227">
        <f t="shared" si="13"/>
        <v>0</v>
      </c>
      <c r="AB87" s="228" t="str">
        <f t="shared" si="14"/>
        <v>GoldOgussa Osterreichische Gold- und Silber-Scheideanstalt GmbH</v>
      </c>
    </row>
    <row r="88" spans="1:28" s="227" customFormat="1" ht="20">
      <c r="A88" s="181" t="s">
        <v>714</v>
      </c>
      <c r="B88" s="182" t="s">
        <v>1125</v>
      </c>
      <c r="C88" s="186" t="s">
        <v>2155</v>
      </c>
      <c r="D88" s="230"/>
      <c r="E88" s="182" t="s">
        <v>1104</v>
      </c>
      <c r="F88" s="182" t="s">
        <v>714</v>
      </c>
      <c r="G88" s="182" t="s">
        <v>13240</v>
      </c>
      <c r="H88" s="183"/>
      <c r="I88" s="184"/>
      <c r="J88" s="184"/>
      <c r="K88" s="224"/>
      <c r="L88" s="224"/>
      <c r="M88" s="224"/>
      <c r="N88" s="224" t="s">
        <v>15845</v>
      </c>
      <c r="O88" s="224" t="s">
        <v>15845</v>
      </c>
      <c r="P88" s="185" t="s">
        <v>488</v>
      </c>
      <c r="Q88" s="225" t="s">
        <v>15844</v>
      </c>
      <c r="R88" s="182" t="str">
        <f ca="1">IF(ISERROR($V88),"",OFFSET('Smelter Look-up'!$C$4,$V88-4,0)&amp;"")</f>
        <v>Ohura Precious Metal Industry Co., Ltd.</v>
      </c>
      <c r="S88" s="181" t="str">
        <f t="shared" ca="1" si="12"/>
        <v>JP</v>
      </c>
      <c r="T88" s="181" t="str">
        <f ca="1">IF(B88="","",IF(ISERROR(MATCH($J88,SorP!$B$1:$B$6279,0)),"",INDIRECT("'SorP'!$A$"&amp;MATCH($S88&amp;$J88,SorP!C:C,0))))</f>
        <v/>
      </c>
      <c r="U88" s="201"/>
      <c r="V88" s="226">
        <f>IF(C88="",NA(),IF(OR(C88="Smelter not listed",C88="Smelter not yet identified"),MATCH($B88&amp;$D88,'Smelter Look-up'!$J:$J,0),MATCH($B88&amp;$C88,'Smelter Look-up'!$J:$J,0)))</f>
        <v>198</v>
      </c>
      <c r="X88" s="227">
        <f t="shared" si="13"/>
        <v>0</v>
      </c>
      <c r="AB88" s="228" t="str">
        <f t="shared" si="14"/>
        <v>GoldOhura Precious Metal Industry Co., Ltd.</v>
      </c>
    </row>
    <row r="89" spans="1:28" s="227" customFormat="1" ht="20">
      <c r="A89" s="181" t="s">
        <v>716</v>
      </c>
      <c r="B89" s="182" t="s">
        <v>1125</v>
      </c>
      <c r="C89" s="186" t="s">
        <v>2313</v>
      </c>
      <c r="D89" s="230"/>
      <c r="E89" s="182" t="s">
        <v>1094</v>
      </c>
      <c r="F89" s="182" t="s">
        <v>716</v>
      </c>
      <c r="G89" s="182" t="s">
        <v>13240</v>
      </c>
      <c r="H89" s="183"/>
      <c r="I89" s="184"/>
      <c r="J89" s="184"/>
      <c r="K89" s="224"/>
      <c r="L89" s="224"/>
      <c r="M89" s="224"/>
      <c r="N89" s="224" t="s">
        <v>15847</v>
      </c>
      <c r="O89" s="224" t="s">
        <v>15847</v>
      </c>
      <c r="P89" s="185"/>
      <c r="Q89" s="225" t="s">
        <v>15844</v>
      </c>
      <c r="R89" s="182" t="str">
        <f ca="1">IF(ISERROR($V89),"",OFFSET('Smelter Look-up'!$C$4,$V89-4,0)&amp;"")</f>
        <v>MKS PAMP SA</v>
      </c>
      <c r="S89" s="181" t="str">
        <f t="shared" ca="1" si="12"/>
        <v>CH</v>
      </c>
      <c r="T89" s="181" t="str">
        <f ca="1">IF(B89="","",IF(ISERROR(MATCH($J89,SorP!$B$1:$B$6279,0)),"",INDIRECT("'SorP'!$A$"&amp;MATCH($S89&amp;$J89,SorP!C:C,0))))</f>
        <v/>
      </c>
      <c r="U89" s="201"/>
      <c r="V89" s="226">
        <f>IF(C89="",NA(),IF(OR(C89="Smelter not listed",C89="Smelter not yet identified"),MATCH($B89&amp;$D89,'Smelter Look-up'!$J:$J,0),MATCH($B89&amp;$C89,'Smelter Look-up'!$J:$J,0)))</f>
        <v>202</v>
      </c>
      <c r="X89" s="227">
        <f t="shared" si="13"/>
        <v>0</v>
      </c>
      <c r="AB89" s="228" t="str">
        <f t="shared" si="14"/>
        <v>GoldPAMP S.A.</v>
      </c>
    </row>
    <row r="90" spans="1:28" s="227" customFormat="1" ht="20">
      <c r="A90" s="181" t="s">
        <v>2514</v>
      </c>
      <c r="B90" s="182" t="s">
        <v>1125</v>
      </c>
      <c r="C90" s="186" t="s">
        <v>2513</v>
      </c>
      <c r="D90" s="230"/>
      <c r="E90" s="182" t="s">
        <v>1095</v>
      </c>
      <c r="F90" s="182" t="s">
        <v>2514</v>
      </c>
      <c r="G90" s="182" t="s">
        <v>13240</v>
      </c>
      <c r="H90" s="183"/>
      <c r="I90" s="184"/>
      <c r="J90" s="184"/>
      <c r="K90" s="224"/>
      <c r="L90" s="224"/>
      <c r="M90" s="224"/>
      <c r="N90" s="224" t="s">
        <v>15847</v>
      </c>
      <c r="O90" s="224" t="s">
        <v>15847</v>
      </c>
      <c r="P90" s="185"/>
      <c r="Q90" s="225" t="s">
        <v>15844</v>
      </c>
      <c r="R90" s="182" t="str">
        <f ca="1">IF(ISERROR($V90),"",OFFSET('Smelter Look-up'!$C$4,$V90-4,0)&amp;"")</f>
        <v>Planta Recuperadora de Metales SpA</v>
      </c>
      <c r="S90" s="181" t="str">
        <f t="shared" ca="1" si="12"/>
        <v>CL</v>
      </c>
      <c r="T90" s="181" t="str">
        <f ca="1">IF(B90="","",IF(ISERROR(MATCH($J90,SorP!$B$1:$B$6279,0)),"",INDIRECT("'SorP'!$A$"&amp;MATCH($S90&amp;$J90,SorP!C:C,0))))</f>
        <v/>
      </c>
      <c r="U90" s="201"/>
      <c r="V90" s="226">
        <f>IF(C90="",NA(),IF(OR(C90="Smelter not listed",C90="Smelter not yet identified"),MATCH($B90&amp;$D90,'Smelter Look-up'!$J:$J,0),MATCH($B90&amp;$C90,'Smelter Look-up'!$J:$J,0)))</f>
        <v>208</v>
      </c>
      <c r="X90" s="227">
        <f t="shared" si="13"/>
        <v>0</v>
      </c>
      <c r="AB90" s="228" t="str">
        <f t="shared" si="14"/>
        <v>GoldPlanta Recuperadora de Metales SpA</v>
      </c>
    </row>
    <row r="91" spans="1:28" s="227" customFormat="1" ht="20">
      <c r="A91" s="181" t="s">
        <v>719</v>
      </c>
      <c r="B91" s="182" t="s">
        <v>1125</v>
      </c>
      <c r="C91" s="186" t="s">
        <v>1227</v>
      </c>
      <c r="D91" s="230"/>
      <c r="E91" s="182" t="s">
        <v>1101</v>
      </c>
      <c r="F91" s="182" t="s">
        <v>719</v>
      </c>
      <c r="G91" s="182" t="s">
        <v>13240</v>
      </c>
      <c r="H91" s="183"/>
      <c r="I91" s="184"/>
      <c r="J91" s="184"/>
      <c r="K91" s="224"/>
      <c r="L91" s="224"/>
      <c r="M91" s="224"/>
      <c r="N91" s="224" t="s">
        <v>15847</v>
      </c>
      <c r="O91" s="224" t="s">
        <v>15847</v>
      </c>
      <c r="P91" s="185"/>
      <c r="Q91" s="225" t="s">
        <v>15844</v>
      </c>
      <c r="R91" s="182" t="str">
        <f ca="1">IF(ISERROR($V91),"",OFFSET('Smelter Look-up'!$C$4,$V91-4,0)&amp;"")</f>
        <v>PT Aneka Tambang (Persero) Tbk</v>
      </c>
      <c r="S91" s="181" t="str">
        <f t="shared" ca="1" si="12"/>
        <v>ID</v>
      </c>
      <c r="T91" s="181" t="str">
        <f ca="1">IF(B91="","",IF(ISERROR(MATCH($J91,SorP!$B$1:$B$6279,0)),"",INDIRECT("'SorP'!$A$"&amp;MATCH($S91&amp;$J91,SorP!C:C,0))))</f>
        <v/>
      </c>
      <c r="U91" s="201"/>
      <c r="V91" s="226">
        <f>IF(C91="",NA(),IF(OR(C91="Smelter not listed",C91="Smelter not yet identified"),MATCH($B91&amp;$D91,'Smelter Look-up'!$J:$J,0),MATCH($B91&amp;$C91,'Smelter Look-up'!$J:$J,0)))</f>
        <v>211</v>
      </c>
      <c r="X91" s="227">
        <f t="shared" si="13"/>
        <v>0</v>
      </c>
      <c r="AB91" s="228" t="str">
        <f t="shared" si="14"/>
        <v>GoldPT Aneka Tambang (Persero) Tbk</v>
      </c>
    </row>
    <row r="92" spans="1:28" s="227" customFormat="1" ht="20">
      <c r="A92" s="181" t="s">
        <v>720</v>
      </c>
      <c r="B92" s="182" t="s">
        <v>1125</v>
      </c>
      <c r="C92" s="186" t="s">
        <v>12432</v>
      </c>
      <c r="D92" s="230"/>
      <c r="E92" s="182" t="s">
        <v>1094</v>
      </c>
      <c r="F92" s="182" t="s">
        <v>720</v>
      </c>
      <c r="G92" s="182" t="s">
        <v>13240</v>
      </c>
      <c r="H92" s="183"/>
      <c r="I92" s="184"/>
      <c r="J92" s="184"/>
      <c r="K92" s="224"/>
      <c r="L92" s="224"/>
      <c r="M92" s="224"/>
      <c r="N92" s="224" t="s">
        <v>15847</v>
      </c>
      <c r="O92" s="224" t="s">
        <v>15847</v>
      </c>
      <c r="P92" s="185"/>
      <c r="Q92" s="225" t="s">
        <v>15844</v>
      </c>
      <c r="R92" s="182" t="str">
        <f ca="1">IF(ISERROR($V92),"",OFFSET('Smelter Look-up'!$C$4,$V92-4,0)&amp;"")</f>
        <v>PX Precinox S.A.</v>
      </c>
      <c r="S92" s="181" t="str">
        <f t="shared" ca="1" si="12"/>
        <v>CH</v>
      </c>
      <c r="T92" s="181" t="str">
        <f ca="1">IF(B92="","",IF(ISERROR(MATCH($J92,SorP!$B$1:$B$6279,0)),"",INDIRECT("'SorP'!$A$"&amp;MATCH($S92&amp;$J92,SorP!C:C,0))))</f>
        <v/>
      </c>
      <c r="U92" s="201"/>
      <c r="V92" s="226">
        <f>IF(C92="",NA(),IF(OR(C92="Smelter not listed",C92="Smelter not yet identified"),MATCH($B92&amp;$D92,'Smelter Look-up'!$J:$J,0),MATCH($B92&amp;$C92,'Smelter Look-up'!$J:$J,0)))</f>
        <v>212</v>
      </c>
      <c r="X92" s="227">
        <f t="shared" si="13"/>
        <v>0</v>
      </c>
      <c r="AB92" s="228" t="str">
        <f t="shared" si="14"/>
        <v>GoldPX Precinox S.A.</v>
      </c>
    </row>
    <row r="93" spans="1:28" s="227" customFormat="1" ht="20">
      <c r="A93" s="181" t="s">
        <v>721</v>
      </c>
      <c r="B93" s="182" t="s">
        <v>1125</v>
      </c>
      <c r="C93" s="186" t="s">
        <v>2158</v>
      </c>
      <c r="D93" s="230"/>
      <c r="E93" s="182" t="s">
        <v>889</v>
      </c>
      <c r="F93" s="182" t="s">
        <v>721</v>
      </c>
      <c r="G93" s="182" t="s">
        <v>13240</v>
      </c>
      <c r="H93" s="183"/>
      <c r="I93" s="184"/>
      <c r="J93" s="184"/>
      <c r="K93" s="224"/>
      <c r="L93" s="224"/>
      <c r="M93" s="224"/>
      <c r="N93" s="224" t="s">
        <v>15847</v>
      </c>
      <c r="O93" s="224" t="s">
        <v>15847</v>
      </c>
      <c r="P93" s="185"/>
      <c r="Q93" s="225" t="s">
        <v>15844</v>
      </c>
      <c r="R93" s="182" t="str">
        <f ca="1">IF(ISERROR($V93),"",OFFSET('Smelter Look-up'!$C$4,$V93-4,0)&amp;"")</f>
        <v>Rand Refinery (Pty) Ltd.</v>
      </c>
      <c r="S93" s="181" t="str">
        <f t="shared" ca="1" si="12"/>
        <v>ZA</v>
      </c>
      <c r="T93" s="181" t="str">
        <f ca="1">IF(B93="","",IF(ISERROR(MATCH($J93,SorP!$B$1:$B$6279,0)),"",INDIRECT("'SorP'!$A$"&amp;MATCH($S93&amp;$J93,SorP!C:C,0))))</f>
        <v/>
      </c>
      <c r="U93" s="201"/>
      <c r="V93" s="226">
        <f>IF(C93="",NA(),IF(OR(C93="Smelter not listed",C93="Smelter not yet identified"),MATCH($B93&amp;$D93,'Smelter Look-up'!$J:$J,0),MATCH($B93&amp;$C93,'Smelter Look-up'!$J:$J,0)))</f>
        <v>215</v>
      </c>
      <c r="X93" s="227">
        <f t="shared" si="13"/>
        <v>0</v>
      </c>
      <c r="AB93" s="228" t="str">
        <f t="shared" si="14"/>
        <v>GoldRand Refinery (Pty) Ltd.</v>
      </c>
    </row>
    <row r="94" spans="1:28" s="227" customFormat="1" ht="20">
      <c r="A94" s="181" t="s">
        <v>2316</v>
      </c>
      <c r="B94" s="182" t="s">
        <v>1125</v>
      </c>
      <c r="C94" s="186" t="s">
        <v>13792</v>
      </c>
      <c r="D94" s="230"/>
      <c r="E94" s="182" t="s">
        <v>1112</v>
      </c>
      <c r="F94" s="182" t="s">
        <v>2316</v>
      </c>
      <c r="G94" s="182" t="s">
        <v>13240</v>
      </c>
      <c r="H94" s="183"/>
      <c r="I94" s="184"/>
      <c r="J94" s="184"/>
      <c r="K94" s="224"/>
      <c r="L94" s="224"/>
      <c r="M94" s="224"/>
      <c r="N94" s="224" t="s">
        <v>15845</v>
      </c>
      <c r="O94" s="224" t="s">
        <v>15845</v>
      </c>
      <c r="P94" s="185" t="s">
        <v>488</v>
      </c>
      <c r="Q94" s="225" t="s">
        <v>15844</v>
      </c>
      <c r="R94" s="182" t="str">
        <f ca="1">IF(ISERROR($V94),"",OFFSET('Smelter Look-up'!$C$4,$V94-4,0)&amp;"")</f>
        <v>REMONDIS PMR B.V.</v>
      </c>
      <c r="S94" s="181" t="str">
        <f t="shared" ca="1" si="12"/>
        <v>NL</v>
      </c>
      <c r="T94" s="181" t="str">
        <f ca="1">IF(B94="","",IF(ISERROR(MATCH($J94,SorP!$B$1:$B$6279,0)),"",INDIRECT("'SorP'!$A$"&amp;MATCH($S94&amp;$J94,SorP!C:C,0))))</f>
        <v/>
      </c>
      <c r="U94" s="201"/>
      <c r="V94" s="226">
        <f>IF(C94="",NA(),IF(OR(C94="Smelter not listed",C94="Smelter not yet identified"),MATCH($B94&amp;$D94,'Smelter Look-up'!$J:$J,0),MATCH($B94&amp;$C94,'Smelter Look-up'!$J:$J,0)))</f>
        <v>219</v>
      </c>
      <c r="X94" s="227">
        <f t="shared" si="13"/>
        <v>0</v>
      </c>
      <c r="AB94" s="228" t="str">
        <f t="shared" si="14"/>
        <v>GoldREMONDIS PMR B.V.</v>
      </c>
    </row>
    <row r="95" spans="1:28" s="227" customFormat="1" ht="20">
      <c r="A95" s="181" t="s">
        <v>722</v>
      </c>
      <c r="B95" s="182" t="s">
        <v>1125</v>
      </c>
      <c r="C95" s="186" t="s">
        <v>909</v>
      </c>
      <c r="D95" s="230"/>
      <c r="E95" s="182" t="s">
        <v>1093</v>
      </c>
      <c r="F95" s="182" t="s">
        <v>722</v>
      </c>
      <c r="G95" s="182" t="s">
        <v>13240</v>
      </c>
      <c r="H95" s="183"/>
      <c r="I95" s="184"/>
      <c r="J95" s="184"/>
      <c r="K95" s="224"/>
      <c r="L95" s="224"/>
      <c r="M95" s="224"/>
      <c r="N95" s="224" t="s">
        <v>15847</v>
      </c>
      <c r="O95" s="224" t="s">
        <v>15847</v>
      </c>
      <c r="P95" s="185"/>
      <c r="Q95" s="225" t="s">
        <v>15844</v>
      </c>
      <c r="R95" s="182" t="str">
        <f ca="1">IF(ISERROR($V95),"",OFFSET('Smelter Look-up'!$C$4,$V95-4,0)&amp;"")</f>
        <v>Royal Canadian Mint</v>
      </c>
      <c r="S95" s="181" t="str">
        <f t="shared" ca="1" si="12"/>
        <v>CA</v>
      </c>
      <c r="T95" s="181" t="str">
        <f ca="1">IF(B95="","",IF(ISERROR(MATCH($J95,SorP!$B$1:$B$6279,0)),"",INDIRECT("'SorP'!$A$"&amp;MATCH($S95&amp;$J95,SorP!C:C,0))))</f>
        <v/>
      </c>
      <c r="U95" s="201"/>
      <c r="V95" s="226">
        <f>IF(C95="",NA(),IF(OR(C95="Smelter not listed",C95="Smelter not yet identified"),MATCH($B95&amp;$D95,'Smelter Look-up'!$J:$J,0),MATCH($B95&amp;$C95,'Smelter Look-up'!$J:$J,0)))</f>
        <v>220</v>
      </c>
      <c r="X95" s="227">
        <f t="shared" si="13"/>
        <v>0</v>
      </c>
      <c r="AB95" s="228" t="str">
        <f t="shared" si="14"/>
        <v>GoldRoyal Canadian Mint</v>
      </c>
    </row>
    <row r="96" spans="1:28" s="227" customFormat="1" ht="20">
      <c r="A96" s="181" t="s">
        <v>2259</v>
      </c>
      <c r="B96" s="182" t="s">
        <v>1125</v>
      </c>
      <c r="C96" s="186" t="s">
        <v>2258</v>
      </c>
      <c r="D96" s="230"/>
      <c r="E96" s="182" t="s">
        <v>1100</v>
      </c>
      <c r="F96" s="182" t="s">
        <v>2259</v>
      </c>
      <c r="G96" s="182" t="s">
        <v>13240</v>
      </c>
      <c r="H96" s="183"/>
      <c r="I96" s="184"/>
      <c r="J96" s="184"/>
      <c r="K96" s="224"/>
      <c r="L96" s="224"/>
      <c r="M96" s="224"/>
      <c r="N96" s="224" t="s">
        <v>15841</v>
      </c>
      <c r="O96" s="224" t="s">
        <v>15841</v>
      </c>
      <c r="P96" s="185"/>
      <c r="Q96" s="225" t="s">
        <v>15844</v>
      </c>
      <c r="R96" s="182" t="str">
        <f ca="1">IF(ISERROR($V96),"",OFFSET('Smelter Look-up'!$C$4,$V96-4,0)&amp;"")</f>
        <v>SAAMP</v>
      </c>
      <c r="S96" s="181" t="str">
        <f t="shared" ca="1" si="12"/>
        <v>FR</v>
      </c>
      <c r="T96" s="181" t="str">
        <f ca="1">IF(B96="","",IF(ISERROR(MATCH($J96,SorP!$B$1:$B$6279,0)),"",INDIRECT("'SorP'!$A$"&amp;MATCH($S96&amp;$J96,SorP!C:C,0))))</f>
        <v/>
      </c>
      <c r="U96" s="201"/>
      <c r="V96" s="226">
        <f>IF(C96="",NA(),IF(OR(C96="Smelter not listed",C96="Smelter not yet identified"),MATCH($B96&amp;$D96,'Smelter Look-up'!$J:$J,0),MATCH($B96&amp;$C96,'Smelter Look-up'!$J:$J,0)))</f>
        <v>221</v>
      </c>
      <c r="X96" s="227">
        <f t="shared" si="13"/>
        <v>0</v>
      </c>
      <c r="AB96" s="228" t="str">
        <f t="shared" si="14"/>
        <v>GoldSAAMP</v>
      </c>
    </row>
    <row r="97" spans="1:28" s="227" customFormat="1" ht="27">
      <c r="A97" s="181" t="s">
        <v>2518</v>
      </c>
      <c r="B97" s="182" t="s">
        <v>1125</v>
      </c>
      <c r="C97" s="186" t="s">
        <v>2517</v>
      </c>
      <c r="D97" s="230"/>
      <c r="E97" s="182" t="s">
        <v>1103</v>
      </c>
      <c r="F97" s="182" t="s">
        <v>2518</v>
      </c>
      <c r="G97" s="182" t="s">
        <v>13240</v>
      </c>
      <c r="H97" s="183"/>
      <c r="I97" s="184"/>
      <c r="J97" s="184"/>
      <c r="K97" s="224"/>
      <c r="L97" s="224"/>
      <c r="M97" s="224"/>
      <c r="N97" s="224" t="s">
        <v>15849</v>
      </c>
      <c r="O97" s="224" t="s">
        <v>15849</v>
      </c>
      <c r="P97" s="185"/>
      <c r="Q97" s="225" t="s">
        <v>15842</v>
      </c>
      <c r="R97" s="182" t="str">
        <f ca="1">IF(ISERROR($V97),"",OFFSET('Smelter Look-up'!$C$4,$V97-4,0)&amp;"")</f>
        <v>Safimet S.p.A</v>
      </c>
      <c r="S97" s="181" t="str">
        <f t="shared" ca="1" si="12"/>
        <v>IT</v>
      </c>
      <c r="T97" s="181" t="str">
        <f ca="1">IF(B97="","",IF(ISERROR(MATCH($J97,SorP!$B$1:$B$6279,0)),"",INDIRECT("'SorP'!$A$"&amp;MATCH($S97&amp;$J97,SorP!C:C,0))))</f>
        <v/>
      </c>
      <c r="U97" s="201"/>
      <c r="V97" s="226">
        <f>IF(C97="",NA(),IF(OR(C97="Smelter not listed",C97="Smelter not yet identified"),MATCH($B97&amp;$D97,'Smelter Look-up'!$J:$J,0),MATCH($B97&amp;$C97,'Smelter Look-up'!$J:$J,0)))</f>
        <v>223</v>
      </c>
      <c r="X97" s="227">
        <f t="shared" si="13"/>
        <v>0</v>
      </c>
      <c r="AB97" s="228" t="str">
        <f t="shared" si="14"/>
        <v>GoldSafimet S.p.A</v>
      </c>
    </row>
    <row r="98" spans="1:28" s="227" customFormat="1" ht="20">
      <c r="A98" s="181" t="s">
        <v>2318</v>
      </c>
      <c r="B98" s="182" t="s">
        <v>1125</v>
      </c>
      <c r="C98" s="186" t="s">
        <v>2317</v>
      </c>
      <c r="D98" s="230"/>
      <c r="E98" s="182" t="s">
        <v>13497</v>
      </c>
      <c r="F98" s="182" t="s">
        <v>2318</v>
      </c>
      <c r="G98" s="182" t="s">
        <v>13240</v>
      </c>
      <c r="H98" s="183"/>
      <c r="I98" s="184"/>
      <c r="J98" s="184"/>
      <c r="K98" s="224"/>
      <c r="L98" s="224"/>
      <c r="M98" s="224"/>
      <c r="N98" s="224" t="s">
        <v>15845</v>
      </c>
      <c r="O98" s="224" t="s">
        <v>15845</v>
      </c>
      <c r="P98" s="185" t="s">
        <v>488</v>
      </c>
      <c r="Q98" s="225" t="s">
        <v>15844</v>
      </c>
      <c r="R98" s="182" t="str">
        <f ca="1">IF(ISERROR($V98),"",OFFSET('Smelter Look-up'!$C$4,$V98-4,0)&amp;"")</f>
        <v>SAFINA A.S.</v>
      </c>
      <c r="S98" s="181" t="str">
        <f t="shared" ca="1" si="12"/>
        <v>CZ</v>
      </c>
      <c r="T98" s="181" t="str">
        <f ca="1">IF(B98="","",IF(ISERROR(MATCH($J98,SorP!$B$1:$B$6279,0)),"",INDIRECT("'SorP'!$A$"&amp;MATCH($S98&amp;$J98,SorP!C:C,0))))</f>
        <v/>
      </c>
      <c r="U98" s="201"/>
      <c r="V98" s="226">
        <f>IF(C98="",NA(),IF(OR(C98="Smelter not listed",C98="Smelter not yet identified"),MATCH($B98&amp;$D98,'Smelter Look-up'!$J:$J,0),MATCH($B98&amp;$C98,'Smelter Look-up'!$J:$J,0)))</f>
        <v>224</v>
      </c>
      <c r="X98" s="227">
        <f t="shared" si="13"/>
        <v>0</v>
      </c>
      <c r="AB98" s="228" t="str">
        <f t="shared" si="14"/>
        <v>GoldSAFINA A.S.</v>
      </c>
    </row>
    <row r="99" spans="1:28" s="227" customFormat="1" ht="27">
      <c r="A99" s="181" t="s">
        <v>1404</v>
      </c>
      <c r="B99" s="182" t="s">
        <v>1125</v>
      </c>
      <c r="C99" s="186" t="s">
        <v>1403</v>
      </c>
      <c r="D99" s="230"/>
      <c r="E99" s="182" t="s">
        <v>1107</v>
      </c>
      <c r="F99" s="182" t="s">
        <v>1404</v>
      </c>
      <c r="G99" s="182" t="s">
        <v>13240</v>
      </c>
      <c r="H99" s="183"/>
      <c r="I99" s="184"/>
      <c r="J99" s="184"/>
      <c r="K99" s="224"/>
      <c r="L99" s="224"/>
      <c r="M99" s="224"/>
      <c r="N99" s="224" t="s">
        <v>15843</v>
      </c>
      <c r="O99" s="224" t="s">
        <v>15843</v>
      </c>
      <c r="P99" s="185"/>
      <c r="Q99" s="225" t="s">
        <v>15852</v>
      </c>
      <c r="R99" s="182" t="str">
        <f ca="1">IF(ISERROR($V99),"",OFFSET('Smelter Look-up'!$C$4,$V99-4,0)&amp;"")</f>
        <v>Samduck Precious Metals</v>
      </c>
      <c r="S99" s="181" t="str">
        <f t="shared" ca="1" si="12"/>
        <v>KR</v>
      </c>
      <c r="T99" s="181" t="str">
        <f ca="1">IF(B99="","",IF(ISERROR(MATCH($J99,SorP!$B$1:$B$6279,0)),"",INDIRECT("'SorP'!$A$"&amp;MATCH($S99&amp;$J99,SorP!C:C,0))))</f>
        <v/>
      </c>
      <c r="U99" s="201"/>
      <c r="V99" s="226">
        <f>IF(C99="",NA(),IF(OR(C99="Smelter not listed",C99="Smelter not yet identified"),MATCH($B99&amp;$D99,'Smelter Look-up'!$J:$J,0),MATCH($B99&amp;$C99,'Smelter Look-up'!$J:$J,0)))</f>
        <v>229</v>
      </c>
      <c r="X99" s="227">
        <f t="shared" si="13"/>
        <v>0</v>
      </c>
      <c r="AB99" s="228" t="str">
        <f t="shared" si="14"/>
        <v>GoldSamduck Precious Metals</v>
      </c>
    </row>
    <row r="100" spans="1:28" s="227" customFormat="1" ht="20">
      <c r="A100" s="181" t="s">
        <v>725</v>
      </c>
      <c r="B100" s="182" t="s">
        <v>1125</v>
      </c>
      <c r="C100" s="186" t="s">
        <v>12433</v>
      </c>
      <c r="D100" s="230"/>
      <c r="E100" s="182" t="s">
        <v>1098</v>
      </c>
      <c r="F100" s="182" t="s">
        <v>725</v>
      </c>
      <c r="G100" s="182" t="s">
        <v>13240</v>
      </c>
      <c r="H100" s="183"/>
      <c r="I100" s="184"/>
      <c r="J100" s="184"/>
      <c r="K100" s="224"/>
      <c r="L100" s="224"/>
      <c r="M100" s="224"/>
      <c r="N100" s="224" t="s">
        <v>15847</v>
      </c>
      <c r="O100" s="224" t="s">
        <v>15847</v>
      </c>
      <c r="P100" s="185"/>
      <c r="Q100" s="225" t="s">
        <v>15844</v>
      </c>
      <c r="R100" s="182" t="str">
        <f ca="1">IF(ISERROR($V100),"",OFFSET('Smelter Look-up'!$C$4,$V100-4,0)&amp;"")</f>
        <v>SEMPSA Joyeria Plateria S.A.</v>
      </c>
      <c r="S100" s="181" t="str">
        <f t="shared" ca="1" si="12"/>
        <v>ES</v>
      </c>
      <c r="T100" s="181" t="str">
        <f ca="1">IF(B100="","",IF(ISERROR(MATCH($J100,SorP!$B$1:$B$6279,0)),"",INDIRECT("'SorP'!$A$"&amp;MATCH($S100&amp;$J100,SorP!C:C,0))))</f>
        <v/>
      </c>
      <c r="U100" s="201"/>
      <c r="V100" s="226">
        <f>IF(C100="",NA(),IF(OR(C100="Smelter not listed",C100="Smelter not yet identified"),MATCH($B100&amp;$D100,'Smelter Look-up'!$J:$J,0),MATCH($B100&amp;$C100,'Smelter Look-up'!$J:$J,0)))</f>
        <v>234</v>
      </c>
      <c r="X100" s="227">
        <f t="shared" si="13"/>
        <v>0</v>
      </c>
      <c r="AB100" s="228" t="str">
        <f t="shared" si="14"/>
        <v>GoldSEMPSA Joyeria Plateria S.A.</v>
      </c>
    </row>
    <row r="101" spans="1:28" s="227" customFormat="1" ht="20">
      <c r="A101" s="181" t="s">
        <v>732</v>
      </c>
      <c r="B101" s="182" t="s">
        <v>1125</v>
      </c>
      <c r="C101" s="186" t="s">
        <v>15048</v>
      </c>
      <c r="D101" s="230"/>
      <c r="E101" s="182" t="s">
        <v>1096</v>
      </c>
      <c r="F101" s="182" t="s">
        <v>732</v>
      </c>
      <c r="G101" s="182" t="s">
        <v>13240</v>
      </c>
      <c r="H101" s="183"/>
      <c r="I101" s="184"/>
      <c r="J101" s="184"/>
      <c r="K101" s="224"/>
      <c r="L101" s="224"/>
      <c r="M101" s="224"/>
      <c r="N101" s="224" t="s">
        <v>15847</v>
      </c>
      <c r="O101" s="224" t="s">
        <v>15847</v>
      </c>
      <c r="P101" s="185"/>
      <c r="Q101" s="225" t="s">
        <v>15844</v>
      </c>
      <c r="R101" s="182" t="str">
        <f ca="1">IF(ISERROR($V101),"",OFFSET('Smelter Look-up'!$C$4,$V101-4,0)&amp;"")</f>
        <v>Shandong Gold Smelting Co., Ltd.</v>
      </c>
      <c r="S101" s="181" t="str">
        <f t="shared" ca="1" si="12"/>
        <v>CN</v>
      </c>
      <c r="T101" s="181" t="str">
        <f ca="1">IF(B101="","",IF(ISERROR(MATCH($J101,SorP!$B$1:$B$6279,0)),"",INDIRECT("'SorP'!$A$"&amp;MATCH($S101&amp;$J101,SorP!C:C,0))))</f>
        <v/>
      </c>
      <c r="U101" s="201"/>
      <c r="V101" s="226">
        <f>IF(C101="",NA(),IF(OR(C101="Smelter not listed",C101="Smelter not yet identified"),MATCH($B101&amp;$D101,'Smelter Look-up'!$J:$J,0),MATCH($B101&amp;$C101,'Smelter Look-up'!$J:$J,0)))</f>
        <v>239</v>
      </c>
      <c r="X101" s="227">
        <f t="shared" si="13"/>
        <v>0</v>
      </c>
      <c r="AB101" s="228" t="str">
        <f t="shared" si="14"/>
        <v>GoldShandong Gold Smelting Co., Ltd.</v>
      </c>
    </row>
    <row r="102" spans="1:28" s="227" customFormat="1" ht="20">
      <c r="A102" s="181" t="s">
        <v>726</v>
      </c>
      <c r="B102" s="182" t="s">
        <v>1125</v>
      </c>
      <c r="C102" s="186" t="s">
        <v>2160</v>
      </c>
      <c r="D102" s="230"/>
      <c r="E102" s="182" t="s">
        <v>1096</v>
      </c>
      <c r="F102" s="182" t="s">
        <v>726</v>
      </c>
      <c r="G102" s="182" t="s">
        <v>13240</v>
      </c>
      <c r="H102" s="183"/>
      <c r="I102" s="184"/>
      <c r="J102" s="184"/>
      <c r="K102" s="224"/>
      <c r="L102" s="224"/>
      <c r="M102" s="224"/>
      <c r="N102" s="224" t="s">
        <v>15847</v>
      </c>
      <c r="O102" s="224" t="s">
        <v>15847</v>
      </c>
      <c r="P102" s="185"/>
      <c r="Q102" s="225" t="s">
        <v>15844</v>
      </c>
      <c r="R102" s="182" t="str">
        <f ca="1">IF(ISERROR($V102),"",OFFSET('Smelter Look-up'!$C$4,$V102-4,0)&amp;"")</f>
        <v>Shandong Zhaojin Gold &amp; Silver Refinery Co., Ltd.</v>
      </c>
      <c r="S102" s="181" t="str">
        <f t="shared" ref="S102:S132" ca="1" si="15">IF(B102="","",IF(ISERROR(MATCH($E102,CL,0)),"Unknown",INDIRECT("'C'!$A$"&amp;MATCH($E102,CL,0)+1)))</f>
        <v>CN</v>
      </c>
      <c r="T102" s="181" t="str">
        <f ca="1">IF(B102="","",IF(ISERROR(MATCH($J102,SorP!$B$1:$B$6279,0)),"",INDIRECT("'SorP'!$A$"&amp;MATCH($S102&amp;$J102,SorP!C:C,0))))</f>
        <v/>
      </c>
      <c r="U102" s="201"/>
      <c r="V102" s="226">
        <f>IF(C102="",NA(),IF(OR(C102="Smelter not listed",C102="Smelter not yet identified"),MATCH($B102&amp;$D102,'Smelter Look-up'!$J:$J,0),MATCH($B102&amp;$C102,'Smelter Look-up'!$J:$J,0)))</f>
        <v>246</v>
      </c>
      <c r="X102" s="227">
        <f t="shared" ref="X102:X132" si="16">IF(AND(C102="Smelter not listed",OR(LEN(D102)=0,LEN(E102)=0)),1,0)</f>
        <v>0</v>
      </c>
      <c r="AB102" s="228" t="str">
        <f t="shared" ref="AB102:AB132" si="17">B102&amp;C102</f>
        <v>GoldShandong Zhaojin Gold &amp; Silver Refinery Co., Ltd.</v>
      </c>
    </row>
    <row r="103" spans="1:28" s="227" customFormat="1" ht="20">
      <c r="A103" s="181" t="s">
        <v>1387</v>
      </c>
      <c r="B103" s="182" t="s">
        <v>1125</v>
      </c>
      <c r="C103" s="186" t="s">
        <v>2161</v>
      </c>
      <c r="D103" s="230"/>
      <c r="E103" s="182" t="s">
        <v>1096</v>
      </c>
      <c r="F103" s="182" t="s">
        <v>1387</v>
      </c>
      <c r="G103" s="182" t="s">
        <v>13240</v>
      </c>
      <c r="H103" s="183"/>
      <c r="I103" s="184"/>
      <c r="J103" s="184"/>
      <c r="K103" s="224"/>
      <c r="L103" s="224"/>
      <c r="M103" s="224"/>
      <c r="N103" s="224" t="s">
        <v>15847</v>
      </c>
      <c r="O103" s="224" t="s">
        <v>15847</v>
      </c>
      <c r="P103" s="185"/>
      <c r="Q103" s="225" t="s">
        <v>15844</v>
      </c>
      <c r="R103" s="182" t="str">
        <f ca="1">IF(ISERROR($V103),"",OFFSET('Smelter Look-up'!$C$4,$V103-4,0)&amp;"")</f>
        <v>Sichuan Tianze Precious Metals Co., Ltd.</v>
      </c>
      <c r="S103" s="181" t="str">
        <f t="shared" ca="1" si="15"/>
        <v>CN</v>
      </c>
      <c r="T103" s="181" t="str">
        <f ca="1">IF(B103="","",IF(ISERROR(MATCH($J103,SorP!$B$1:$B$6279,0)),"",INDIRECT("'SorP'!$A$"&amp;MATCH($S103&amp;$J103,SorP!C:C,0))))</f>
        <v/>
      </c>
      <c r="U103" s="201"/>
      <c r="V103" s="226">
        <f>IF(C103="",NA(),IF(OR(C103="Smelter not listed",C103="Smelter not yet identified"),MATCH($B103&amp;$D103,'Smelter Look-up'!$J:$J,0),MATCH($B103&amp;$C103,'Smelter Look-up'!$J:$J,0)))</f>
        <v>253</v>
      </c>
      <c r="X103" s="227">
        <f t="shared" si="16"/>
        <v>0</v>
      </c>
      <c r="AB103" s="228" t="str">
        <f t="shared" si="17"/>
        <v>GoldSichuan Tianze Precious Metals Co., Ltd.</v>
      </c>
    </row>
    <row r="104" spans="1:28" s="227" customFormat="1" ht="27">
      <c r="A104" s="181" t="s">
        <v>1389</v>
      </c>
      <c r="B104" s="182" t="s">
        <v>1125</v>
      </c>
      <c r="C104" s="186" t="s">
        <v>1388</v>
      </c>
      <c r="D104" s="230"/>
      <c r="E104" s="182" t="s">
        <v>2431</v>
      </c>
      <c r="F104" s="182" t="s">
        <v>1389</v>
      </c>
      <c r="G104" s="182" t="s">
        <v>13240</v>
      </c>
      <c r="H104" s="183"/>
      <c r="I104" s="184"/>
      <c r="J104" s="184"/>
      <c r="K104" s="224"/>
      <c r="L104" s="224"/>
      <c r="M104" s="224"/>
      <c r="N104" s="224" t="s">
        <v>15845</v>
      </c>
      <c r="O104" s="224" t="s">
        <v>15845</v>
      </c>
      <c r="P104" s="185" t="s">
        <v>488</v>
      </c>
      <c r="Q104" s="225" t="s">
        <v>15853</v>
      </c>
      <c r="R104" s="182" t="str">
        <f ca="1">IF(ISERROR($V104),"",OFFSET('Smelter Look-up'!$C$4,$V104-4,0)&amp;"")</f>
        <v>Singway Technology Co., Ltd.</v>
      </c>
      <c r="S104" s="181" t="str">
        <f t="shared" ca="1" si="15"/>
        <v>TW</v>
      </c>
      <c r="T104" s="181" t="str">
        <f ca="1">IF(B104="","",IF(ISERROR(MATCH($J104,SorP!$B$1:$B$6279,0)),"",INDIRECT("'SorP'!$A$"&amp;MATCH($S104&amp;$J104,SorP!C:C,0))))</f>
        <v/>
      </c>
      <c r="U104" s="201"/>
      <c r="V104" s="226">
        <f>IF(C104="",NA(),IF(OR(C104="Smelter not listed",C104="Smelter not yet identified"),MATCH($B104&amp;$D104,'Smelter Look-up'!$J:$J,0),MATCH($B104&amp;$C104,'Smelter Look-up'!$J:$J,0)))</f>
        <v>255</v>
      </c>
      <c r="X104" s="227">
        <f t="shared" si="16"/>
        <v>0</v>
      </c>
      <c r="AB104" s="228" t="str">
        <f t="shared" si="17"/>
        <v>GoldSingway Technology Co., Ltd.</v>
      </c>
    </row>
    <row r="105" spans="1:28" s="227" customFormat="1" ht="27">
      <c r="A105" s="181" t="s">
        <v>728</v>
      </c>
      <c r="B105" s="182" t="s">
        <v>1125</v>
      </c>
      <c r="C105" s="186" t="s">
        <v>911</v>
      </c>
      <c r="D105" s="230"/>
      <c r="E105" s="182" t="s">
        <v>2431</v>
      </c>
      <c r="F105" s="182" t="s">
        <v>728</v>
      </c>
      <c r="G105" s="182" t="s">
        <v>13240</v>
      </c>
      <c r="H105" s="183"/>
      <c r="I105" s="184"/>
      <c r="J105" s="184"/>
      <c r="K105" s="224"/>
      <c r="L105" s="224"/>
      <c r="M105" s="224"/>
      <c r="N105" s="224" t="s">
        <v>15847</v>
      </c>
      <c r="O105" s="224" t="s">
        <v>15847</v>
      </c>
      <c r="P105" s="185"/>
      <c r="Q105" s="225" t="s">
        <v>15844</v>
      </c>
      <c r="R105" s="182" t="str">
        <f ca="1">IF(ISERROR($V105),"",OFFSET('Smelter Look-up'!$C$4,$V105-4,0)&amp;"")</f>
        <v>Solar Applied Materials Technology Corp.</v>
      </c>
      <c r="S105" s="181" t="str">
        <f t="shared" ca="1" si="15"/>
        <v>TW</v>
      </c>
      <c r="T105" s="181" t="str">
        <f ca="1">IF(B105="","",IF(ISERROR(MATCH($J105,SorP!$B$1:$B$6279,0)),"",INDIRECT("'SorP'!$A$"&amp;MATCH($S105&amp;$J105,SorP!C:C,0))))</f>
        <v/>
      </c>
      <c r="U105" s="201"/>
      <c r="V105" s="226">
        <f>IF(C105="",NA(),IF(OR(C105="Smelter not listed",C105="Smelter not yet identified"),MATCH($B105&amp;$D105,'Smelter Look-up'!$J:$J,0),MATCH($B105&amp;$C105,'Smelter Look-up'!$J:$J,0)))</f>
        <v>258</v>
      </c>
      <c r="X105" s="227">
        <f t="shared" si="16"/>
        <v>0</v>
      </c>
      <c r="AB105" s="228" t="str">
        <f t="shared" si="17"/>
        <v>GoldSolar Applied Materials Technology Corp.</v>
      </c>
    </row>
    <row r="106" spans="1:28" s="227" customFormat="1" ht="20">
      <c r="A106" s="181" t="s">
        <v>729</v>
      </c>
      <c r="B106" s="182" t="s">
        <v>1125</v>
      </c>
      <c r="C106" s="186" t="s">
        <v>58</v>
      </c>
      <c r="D106" s="230"/>
      <c r="E106" s="182" t="s">
        <v>1104</v>
      </c>
      <c r="F106" s="182" t="s">
        <v>729</v>
      </c>
      <c r="G106" s="182" t="s">
        <v>13240</v>
      </c>
      <c r="H106" s="183"/>
      <c r="I106" s="184"/>
      <c r="J106" s="184"/>
      <c r="K106" s="224"/>
      <c r="L106" s="224"/>
      <c r="M106" s="224"/>
      <c r="N106" s="224" t="s">
        <v>15847</v>
      </c>
      <c r="O106" s="224" t="s">
        <v>15847</v>
      </c>
      <c r="P106" s="185"/>
      <c r="Q106" s="225" t="s">
        <v>15844</v>
      </c>
      <c r="R106" s="182" t="str">
        <f ca="1">IF(ISERROR($V106),"",OFFSET('Smelter Look-up'!$C$4,$V106-4,0)&amp;"")</f>
        <v>Sumitomo Metal Mining Co., Ltd.</v>
      </c>
      <c r="S106" s="181" t="str">
        <f t="shared" ca="1" si="15"/>
        <v>JP</v>
      </c>
      <c r="T106" s="181" t="str">
        <f ca="1">IF(B106="","",IF(ISERROR(MATCH($J106,SorP!$B$1:$B$6279,0)),"",INDIRECT("'SorP'!$A$"&amp;MATCH($S106&amp;$J106,SorP!C:C,0))))</f>
        <v/>
      </c>
      <c r="U106" s="201"/>
      <c r="V106" s="226">
        <f>IF(C106="",NA(),IF(OR(C106="Smelter not listed",C106="Smelter not yet identified"),MATCH($B106&amp;$D106,'Smelter Look-up'!$J:$J,0),MATCH($B106&amp;$C106,'Smelter Look-up'!$J:$J,0)))</f>
        <v>265</v>
      </c>
      <c r="X106" s="227">
        <f t="shared" si="16"/>
        <v>0</v>
      </c>
      <c r="AB106" s="228" t="str">
        <f t="shared" si="17"/>
        <v>GoldSumitomo Metal Mining Co., Ltd.</v>
      </c>
    </row>
    <row r="107" spans="1:28" s="227" customFormat="1" ht="20">
      <c r="A107" s="181" t="s">
        <v>2452</v>
      </c>
      <c r="B107" s="182" t="s">
        <v>1125</v>
      </c>
      <c r="C107" s="186" t="s">
        <v>12925</v>
      </c>
      <c r="D107" s="230"/>
      <c r="E107" s="182" t="s">
        <v>1107</v>
      </c>
      <c r="F107" s="182" t="s">
        <v>2452</v>
      </c>
      <c r="G107" s="182" t="s">
        <v>13240</v>
      </c>
      <c r="H107" s="183"/>
      <c r="I107" s="184"/>
      <c r="J107" s="184"/>
      <c r="K107" s="224"/>
      <c r="L107" s="224"/>
      <c r="M107" s="224"/>
      <c r="N107" s="224" t="s">
        <v>15845</v>
      </c>
      <c r="O107" s="224" t="s">
        <v>15845</v>
      </c>
      <c r="P107" s="185" t="s">
        <v>488</v>
      </c>
      <c r="Q107" s="225" t="s">
        <v>15844</v>
      </c>
      <c r="R107" s="182" t="str">
        <f ca="1">IF(ISERROR($V107),"",OFFSET('Smelter Look-up'!$C$4,$V107-4,0)&amp;"")</f>
        <v>SungEel HiMetal Co., Ltd.</v>
      </c>
      <c r="S107" s="181" t="str">
        <f t="shared" ca="1" si="15"/>
        <v>KR</v>
      </c>
      <c r="T107" s="181" t="str">
        <f ca="1">IF(B107="","",IF(ISERROR(MATCH($J107,SorP!$B$1:$B$6279,0)),"",INDIRECT("'SorP'!$A$"&amp;MATCH($S107&amp;$J107,SorP!C:C,0))))</f>
        <v/>
      </c>
      <c r="U107" s="201"/>
      <c r="V107" s="226">
        <f>IF(C107="",NA(),IF(OR(C107="Smelter not listed",C107="Smelter not yet identified"),MATCH($B107&amp;$D107,'Smelter Look-up'!$J:$J,0),MATCH($B107&amp;$C107,'Smelter Look-up'!$J:$J,0)))</f>
        <v>266</v>
      </c>
      <c r="X107" s="227">
        <f t="shared" si="16"/>
        <v>0</v>
      </c>
      <c r="AB107" s="228" t="str">
        <f t="shared" si="17"/>
        <v>GoldSungEel HiMetal Co., Ltd.</v>
      </c>
    </row>
    <row r="108" spans="1:28" s="227" customFormat="1" ht="20">
      <c r="A108" s="181" t="s">
        <v>1712</v>
      </c>
      <c r="B108" s="182" t="s">
        <v>1125</v>
      </c>
      <c r="C108" s="186" t="s">
        <v>2215</v>
      </c>
      <c r="D108" s="230"/>
      <c r="E108" s="182" t="s">
        <v>1103</v>
      </c>
      <c r="F108" s="182" t="s">
        <v>1712</v>
      </c>
      <c r="G108" s="182" t="s">
        <v>13240</v>
      </c>
      <c r="H108" s="183"/>
      <c r="I108" s="184"/>
      <c r="J108" s="184"/>
      <c r="K108" s="224"/>
      <c r="L108" s="224"/>
      <c r="M108" s="224"/>
      <c r="N108" s="224" t="s">
        <v>15847</v>
      </c>
      <c r="O108" s="224" t="s">
        <v>15847</v>
      </c>
      <c r="P108" s="185"/>
      <c r="Q108" s="225" t="s">
        <v>15844</v>
      </c>
      <c r="R108" s="182" t="str">
        <f ca="1">IF(ISERROR($V108),"",OFFSET('Smelter Look-up'!$C$4,$V108-4,0)&amp;"")</f>
        <v>T.C.A S.p.A</v>
      </c>
      <c r="S108" s="181" t="str">
        <f t="shared" ca="1" si="15"/>
        <v>IT</v>
      </c>
      <c r="T108" s="181" t="str">
        <f ca="1">IF(B108="","",IF(ISERROR(MATCH($J108,SorP!$B$1:$B$6279,0)),"",INDIRECT("'SorP'!$A$"&amp;MATCH($S108&amp;$J108,SorP!C:C,0))))</f>
        <v/>
      </c>
      <c r="U108" s="201"/>
      <c r="V108" s="226">
        <f>IF(C108="",NA(),IF(OR(C108="Smelter not listed",C108="Smelter not yet identified"),MATCH($B108&amp;$D108,'Smelter Look-up'!$J:$J,0),MATCH($B108&amp;$C108,'Smelter Look-up'!$J:$J,0)))</f>
        <v>269</v>
      </c>
      <c r="X108" s="227">
        <f t="shared" si="16"/>
        <v>0</v>
      </c>
      <c r="AB108" s="228" t="str">
        <f t="shared" si="17"/>
        <v>GoldT.C.A S.p.A</v>
      </c>
    </row>
    <row r="109" spans="1:28" s="227" customFormat="1" ht="20">
      <c r="A109" s="181" t="s">
        <v>730</v>
      </c>
      <c r="B109" s="182" t="s">
        <v>1125</v>
      </c>
      <c r="C109" s="186" t="s">
        <v>1228</v>
      </c>
      <c r="D109" s="230"/>
      <c r="E109" s="182" t="s">
        <v>1104</v>
      </c>
      <c r="F109" s="182" t="s">
        <v>730</v>
      </c>
      <c r="G109" s="182" t="s">
        <v>13240</v>
      </c>
      <c r="H109" s="183"/>
      <c r="I109" s="184"/>
      <c r="J109" s="184"/>
      <c r="K109" s="224"/>
      <c r="L109" s="224"/>
      <c r="M109" s="224"/>
      <c r="N109" s="224" t="s">
        <v>15847</v>
      </c>
      <c r="O109" s="224" t="s">
        <v>15847</v>
      </c>
      <c r="P109" s="185"/>
      <c r="Q109" s="225" t="s">
        <v>15844</v>
      </c>
      <c r="R109" s="182" t="str">
        <f ca="1">IF(ISERROR($V109),"",OFFSET('Smelter Look-up'!$C$4,$V109-4,0)&amp;"")</f>
        <v>Tanaka Kikinzoku Kogyo K.K.</v>
      </c>
      <c r="S109" s="181" t="str">
        <f t="shared" ca="1" si="15"/>
        <v>JP</v>
      </c>
      <c r="T109" s="181" t="str">
        <f ca="1">IF(B109="","",IF(ISERROR(MATCH($J109,SorP!$B$1:$B$6279,0)),"",INDIRECT("'SorP'!$A$"&amp;MATCH($S109&amp;$J109,SorP!C:C,0))))</f>
        <v/>
      </c>
      <c r="U109" s="201"/>
      <c r="V109" s="226">
        <f>IF(C109="",NA(),IF(OR(C109="Smelter not listed",C109="Smelter not yet identified"),MATCH($B109&amp;$D109,'Smelter Look-up'!$J:$J,0),MATCH($B109&amp;$C109,'Smelter Look-up'!$J:$J,0)))</f>
        <v>278</v>
      </c>
      <c r="X109" s="227">
        <f t="shared" si="16"/>
        <v>0</v>
      </c>
      <c r="AB109" s="228" t="str">
        <f t="shared" si="17"/>
        <v>GoldTanaka Kikinzoku Kogyo K.K.</v>
      </c>
    </row>
    <row r="110" spans="1:28" s="227" customFormat="1" ht="20">
      <c r="A110" s="181" t="s">
        <v>733</v>
      </c>
      <c r="B110" s="182" t="s">
        <v>1125</v>
      </c>
      <c r="C110" s="186" t="s">
        <v>2163</v>
      </c>
      <c r="D110" s="230"/>
      <c r="E110" s="182" t="s">
        <v>1104</v>
      </c>
      <c r="F110" s="182" t="s">
        <v>733</v>
      </c>
      <c r="G110" s="182" t="s">
        <v>13240</v>
      </c>
      <c r="H110" s="183"/>
      <c r="I110" s="184"/>
      <c r="J110" s="184"/>
      <c r="K110" s="224"/>
      <c r="L110" s="224"/>
      <c r="M110" s="224"/>
      <c r="N110" s="224" t="s">
        <v>15847</v>
      </c>
      <c r="O110" s="224" t="s">
        <v>15847</v>
      </c>
      <c r="P110" s="185"/>
      <c r="Q110" s="225" t="s">
        <v>15844</v>
      </c>
      <c r="R110" s="182" t="str">
        <f ca="1">IF(ISERROR($V110),"",OFFSET('Smelter Look-up'!$C$4,$V110-4,0)&amp;"")</f>
        <v>Tokuriki Honten Co., Ltd.</v>
      </c>
      <c r="S110" s="181" t="str">
        <f t="shared" ca="1" si="15"/>
        <v>JP</v>
      </c>
      <c r="T110" s="181" t="str">
        <f ca="1">IF(B110="","",IF(ISERROR(MATCH($J110,SorP!$B$1:$B$6279,0)),"",INDIRECT("'SorP'!$A$"&amp;MATCH($S110&amp;$J110,SorP!C:C,0))))</f>
        <v/>
      </c>
      <c r="U110" s="201"/>
      <c r="V110" s="226">
        <f>IF(C110="",NA(),IF(OR(C110="Smelter not listed",C110="Smelter not yet identified"),MATCH($B110&amp;$D110,'Smelter Look-up'!$J:$J,0),MATCH($B110&amp;$C110,'Smelter Look-up'!$J:$J,0)))</f>
        <v>283</v>
      </c>
      <c r="X110" s="227">
        <f t="shared" si="16"/>
        <v>0</v>
      </c>
      <c r="AB110" s="228" t="str">
        <f t="shared" si="17"/>
        <v>GoldTokuriki Honten Co., Ltd.</v>
      </c>
    </row>
    <row r="111" spans="1:28" s="227" customFormat="1" ht="20">
      <c r="A111" s="181" t="s">
        <v>2328</v>
      </c>
      <c r="B111" s="182" t="s">
        <v>1125</v>
      </c>
      <c r="C111" s="186" t="s">
        <v>2327</v>
      </c>
      <c r="D111" s="230"/>
      <c r="E111" s="182" t="s">
        <v>1105</v>
      </c>
      <c r="F111" s="182" t="s">
        <v>2328</v>
      </c>
      <c r="G111" s="182" t="s">
        <v>13240</v>
      </c>
      <c r="H111" s="183"/>
      <c r="I111" s="184"/>
      <c r="J111" s="184"/>
      <c r="K111" s="224"/>
      <c r="L111" s="224"/>
      <c r="M111" s="224"/>
      <c r="N111" s="224" t="s">
        <v>15847</v>
      </c>
      <c r="O111" s="224" t="s">
        <v>15847</v>
      </c>
      <c r="P111" s="185"/>
      <c r="Q111" s="225" t="s">
        <v>15844</v>
      </c>
      <c r="R111" s="182" t="str">
        <f ca="1">IF(ISERROR($V111),"",OFFSET('Smelter Look-up'!$C$4,$V111-4,0)&amp;"")</f>
        <v>TOO Tau-Ken-Altyn</v>
      </c>
      <c r="S111" s="181" t="str">
        <f t="shared" ca="1" si="15"/>
        <v>KZ</v>
      </c>
      <c r="T111" s="181" t="str">
        <f ca="1">IF(B111="","",IF(ISERROR(MATCH($J111,SorP!$B$1:$B$6279,0)),"",INDIRECT("'SorP'!$A$"&amp;MATCH($S111&amp;$J111,SorP!C:C,0))))</f>
        <v/>
      </c>
      <c r="U111" s="201"/>
      <c r="V111" s="226">
        <f>IF(C111="",NA(),IF(OR(C111="Smelter not listed",C111="Smelter not yet identified"),MATCH($B111&amp;$D111,'Smelter Look-up'!$J:$J,0),MATCH($B111&amp;$C111,'Smelter Look-up'!$J:$J,0)))</f>
        <v>287</v>
      </c>
      <c r="X111" s="227">
        <f t="shared" si="16"/>
        <v>0</v>
      </c>
      <c r="AB111" s="228" t="str">
        <f t="shared" si="17"/>
        <v>GoldTOO Tau-Ken-Altyn</v>
      </c>
    </row>
    <row r="112" spans="1:28" s="227" customFormat="1" ht="27">
      <c r="A112" s="181" t="s">
        <v>735</v>
      </c>
      <c r="B112" s="182" t="s">
        <v>1125</v>
      </c>
      <c r="C112" s="186" t="s">
        <v>610</v>
      </c>
      <c r="D112" s="230"/>
      <c r="E112" s="182" t="s">
        <v>1107</v>
      </c>
      <c r="F112" s="182" t="s">
        <v>735</v>
      </c>
      <c r="G112" s="182" t="s">
        <v>13240</v>
      </c>
      <c r="H112" s="183"/>
      <c r="I112" s="184"/>
      <c r="J112" s="184"/>
      <c r="K112" s="224"/>
      <c r="L112" s="224"/>
      <c r="M112" s="224"/>
      <c r="N112" s="224" t="s">
        <v>15843</v>
      </c>
      <c r="O112" s="224" t="s">
        <v>15843</v>
      </c>
      <c r="P112" s="185"/>
      <c r="Q112" s="225" t="s">
        <v>15844</v>
      </c>
      <c r="R112" s="182" t="str">
        <f ca="1">IF(ISERROR($V112),"",OFFSET('Smelter Look-up'!$C$4,$V112-4,0)&amp;"")</f>
        <v>Torecom</v>
      </c>
      <c r="S112" s="181" t="str">
        <f t="shared" ca="1" si="15"/>
        <v>KR</v>
      </c>
      <c r="T112" s="181" t="str">
        <f ca="1">IF(B112="","",IF(ISERROR(MATCH($J112,SorP!$B$1:$B$6279,0)),"",INDIRECT("'SorP'!$A$"&amp;MATCH($S112&amp;$J112,SorP!C:C,0))))</f>
        <v/>
      </c>
      <c r="U112" s="201"/>
      <c r="V112" s="226">
        <f>IF(C112="",NA(),IF(OR(C112="Smelter not listed",C112="Smelter not yet identified"),MATCH($B112&amp;$D112,'Smelter Look-up'!$J:$J,0),MATCH($B112&amp;$C112,'Smelter Look-up'!$J:$J,0)))</f>
        <v>288</v>
      </c>
      <c r="X112" s="227">
        <f t="shared" si="16"/>
        <v>0</v>
      </c>
      <c r="AB112" s="228" t="str">
        <f t="shared" si="17"/>
        <v>GoldTorecom</v>
      </c>
    </row>
    <row r="113" spans="1:28" s="227" customFormat="1" ht="20">
      <c r="A113" s="181" t="s">
        <v>147</v>
      </c>
      <c r="B113" s="182" t="s">
        <v>1125</v>
      </c>
      <c r="C113" s="186" t="s">
        <v>146</v>
      </c>
      <c r="D113" s="230"/>
      <c r="E113" s="182" t="s">
        <v>884</v>
      </c>
      <c r="F113" s="182" t="s">
        <v>147</v>
      </c>
      <c r="G113" s="182" t="s">
        <v>13240</v>
      </c>
      <c r="H113" s="183"/>
      <c r="I113" s="184"/>
      <c r="J113" s="184"/>
      <c r="K113" s="224"/>
      <c r="L113" s="224"/>
      <c r="M113" s="224"/>
      <c r="N113" s="224" t="s">
        <v>15841</v>
      </c>
      <c r="O113" s="224" t="s">
        <v>15841</v>
      </c>
      <c r="P113" s="185"/>
      <c r="Q113" s="225" t="s">
        <v>15844</v>
      </c>
      <c r="R113" s="182" t="str">
        <f ca="1">IF(ISERROR($V113),"",OFFSET('Smelter Look-up'!$C$4,$V113-4,0)&amp;"")</f>
        <v>Umicore Precious Metals Thailand</v>
      </c>
      <c r="S113" s="181" t="str">
        <f t="shared" ca="1" si="15"/>
        <v>TH</v>
      </c>
      <c r="T113" s="181" t="str">
        <f ca="1">IF(B113="","",IF(ISERROR(MATCH($J113,SorP!$B$1:$B$6279,0)),"",INDIRECT("'SorP'!$A$"&amp;MATCH($S113&amp;$J113,SorP!C:C,0))))</f>
        <v/>
      </c>
      <c r="U113" s="201"/>
      <c r="V113" s="226">
        <f>IF(C113="",NA(),IF(OR(C113="Smelter not listed",C113="Smelter not yet identified"),MATCH($B113&amp;$D113,'Smelter Look-up'!$J:$J,0),MATCH($B113&amp;$C113,'Smelter Look-up'!$J:$J,0)))</f>
        <v>292</v>
      </c>
      <c r="X113" s="227">
        <f t="shared" si="16"/>
        <v>0</v>
      </c>
      <c r="AB113" s="228" t="str">
        <f t="shared" si="17"/>
        <v>GoldUmicore Precious Metals Thailand</v>
      </c>
    </row>
    <row r="114" spans="1:28" s="227" customFormat="1" ht="27">
      <c r="A114" s="181" t="s">
        <v>736</v>
      </c>
      <c r="B114" s="182" t="s">
        <v>1125</v>
      </c>
      <c r="C114" s="186" t="s">
        <v>2331</v>
      </c>
      <c r="D114" s="230"/>
      <c r="E114" s="182" t="s">
        <v>1091</v>
      </c>
      <c r="F114" s="182" t="s">
        <v>736</v>
      </c>
      <c r="G114" s="182" t="s">
        <v>13240</v>
      </c>
      <c r="H114" s="183"/>
      <c r="I114" s="184"/>
      <c r="J114" s="184"/>
      <c r="K114" s="224"/>
      <c r="L114" s="224"/>
      <c r="M114" s="224"/>
      <c r="N114" s="224" t="s">
        <v>15847</v>
      </c>
      <c r="O114" s="224" t="s">
        <v>15847</v>
      </c>
      <c r="P114" s="185"/>
      <c r="Q114" s="225" t="s">
        <v>15844</v>
      </c>
      <c r="R114" s="182" t="str">
        <f ca="1">IF(ISERROR($V114),"",OFFSET('Smelter Look-up'!$C$4,$V114-4,0)&amp;"")</f>
        <v>Umicore S.A. Business Unit Precious Metals Refining</v>
      </c>
      <c r="S114" s="181" t="str">
        <f t="shared" ca="1" si="15"/>
        <v>BE</v>
      </c>
      <c r="T114" s="181" t="str">
        <f ca="1">IF(B114="","",IF(ISERROR(MATCH($J114,SorP!$B$1:$B$6279,0)),"",INDIRECT("'SorP'!$A$"&amp;MATCH($S114&amp;$J114,SorP!C:C,0))))</f>
        <v/>
      </c>
      <c r="U114" s="201"/>
      <c r="V114" s="226">
        <f>IF(C114="",NA(),IF(OR(C114="Smelter not listed",C114="Smelter not yet identified"),MATCH($B114&amp;$D114,'Smelter Look-up'!$J:$J,0),MATCH($B114&amp;$C114,'Smelter Look-up'!$J:$J,0)))</f>
        <v>293</v>
      </c>
      <c r="X114" s="227">
        <f t="shared" si="16"/>
        <v>0</v>
      </c>
      <c r="AB114" s="228" t="str">
        <f t="shared" si="17"/>
        <v>GoldUmicore S.A. Business Unit Precious Metals Refining</v>
      </c>
    </row>
    <row r="115" spans="1:28" s="227" customFormat="1" ht="27">
      <c r="A115" s="181" t="s">
        <v>737</v>
      </c>
      <c r="B115" s="182" t="s">
        <v>1125</v>
      </c>
      <c r="C115" s="186" t="s">
        <v>816</v>
      </c>
      <c r="D115" s="230"/>
      <c r="E115" s="182" t="s">
        <v>2432</v>
      </c>
      <c r="F115" s="182" t="s">
        <v>737</v>
      </c>
      <c r="G115" s="182" t="s">
        <v>13240</v>
      </c>
      <c r="H115" s="183"/>
      <c r="I115" s="184"/>
      <c r="J115" s="184"/>
      <c r="K115" s="224"/>
      <c r="L115" s="224"/>
      <c r="M115" s="224"/>
      <c r="N115" s="224" t="s">
        <v>15843</v>
      </c>
      <c r="O115" s="224" t="s">
        <v>15843</v>
      </c>
      <c r="P115" s="185"/>
      <c r="Q115" s="225" t="s">
        <v>15844</v>
      </c>
      <c r="R115" s="182" t="str">
        <f ca="1">IF(ISERROR($V115),"",OFFSET('Smelter Look-up'!$C$4,$V115-4,0)&amp;"")</f>
        <v>United Precious Metal Refining, Inc.</v>
      </c>
      <c r="S115" s="181" t="str">
        <f t="shared" ca="1" si="15"/>
        <v>US</v>
      </c>
      <c r="T115" s="181" t="str">
        <f ca="1">IF(B115="","",IF(ISERROR(MATCH($J115,SorP!$B$1:$B$6279,0)),"",INDIRECT("'SorP'!$A$"&amp;MATCH($S115&amp;$J115,SorP!C:C,0))))</f>
        <v/>
      </c>
      <c r="U115" s="201"/>
      <c r="V115" s="226">
        <f>IF(C115="",NA(),IF(OR(C115="Smelter not listed",C115="Smelter not yet identified"),MATCH($B115&amp;$D115,'Smelter Look-up'!$J:$J,0),MATCH($B115&amp;$C115,'Smelter Look-up'!$J:$J,0)))</f>
        <v>294</v>
      </c>
      <c r="X115" s="227">
        <f t="shared" si="16"/>
        <v>0</v>
      </c>
      <c r="AB115" s="228" t="str">
        <f t="shared" si="17"/>
        <v>GoldUnited Precious Metal Refining, Inc.</v>
      </c>
    </row>
    <row r="116" spans="1:28" s="227" customFormat="1" ht="20">
      <c r="A116" s="181" t="s">
        <v>738</v>
      </c>
      <c r="B116" s="182" t="s">
        <v>1125</v>
      </c>
      <c r="C116" s="186" t="s">
        <v>2333</v>
      </c>
      <c r="D116" s="230"/>
      <c r="E116" s="182" t="s">
        <v>1094</v>
      </c>
      <c r="F116" s="182" t="s">
        <v>738</v>
      </c>
      <c r="G116" s="182" t="s">
        <v>13240</v>
      </c>
      <c r="H116" s="183"/>
      <c r="I116" s="184"/>
      <c r="J116" s="184"/>
      <c r="K116" s="224"/>
      <c r="L116" s="224"/>
      <c r="M116" s="224"/>
      <c r="N116" s="224" t="s">
        <v>15848</v>
      </c>
      <c r="O116" s="224" t="s">
        <v>15848</v>
      </c>
      <c r="P116" s="185"/>
      <c r="Q116" s="225" t="s">
        <v>15844</v>
      </c>
      <c r="R116" s="182" t="str">
        <f ca="1">IF(ISERROR($V116),"",OFFSET('Smelter Look-up'!$C$4,$V116-4,0)&amp;"")</f>
        <v>Valcambi S.A.</v>
      </c>
      <c r="S116" s="181" t="str">
        <f t="shared" ca="1" si="15"/>
        <v>CH</v>
      </c>
      <c r="T116" s="181" t="str">
        <f ca="1">IF(B116="","",IF(ISERROR(MATCH($J116,SorP!$B$1:$B$6279,0)),"",INDIRECT("'SorP'!$A$"&amp;MATCH($S116&amp;$J116,SorP!C:C,0))))</f>
        <v/>
      </c>
      <c r="U116" s="201"/>
      <c r="V116" s="226">
        <f>IF(C116="",NA(),IF(OR(C116="Smelter not listed",C116="Smelter not yet identified"),MATCH($B116&amp;$D116,'Smelter Look-up'!$J:$J,0),MATCH($B116&amp;$C116,'Smelter Look-up'!$J:$J,0)))</f>
        <v>295</v>
      </c>
      <c r="X116" s="227">
        <f t="shared" si="16"/>
        <v>0</v>
      </c>
      <c r="AB116" s="228" t="str">
        <f t="shared" si="17"/>
        <v>GoldValcambi S.A.</v>
      </c>
    </row>
    <row r="117" spans="1:28" s="227" customFormat="1" ht="20">
      <c r="A117" s="181" t="s">
        <v>739</v>
      </c>
      <c r="B117" s="182" t="s">
        <v>1125</v>
      </c>
      <c r="C117" s="186" t="s">
        <v>2488</v>
      </c>
      <c r="D117" s="230"/>
      <c r="E117" s="182" t="s">
        <v>1089</v>
      </c>
      <c r="F117" s="182" t="s">
        <v>739</v>
      </c>
      <c r="G117" s="182" t="s">
        <v>13240</v>
      </c>
      <c r="H117" s="183"/>
      <c r="I117" s="184"/>
      <c r="J117" s="184"/>
      <c r="K117" s="224"/>
      <c r="L117" s="224"/>
      <c r="M117" s="224"/>
      <c r="N117" s="224" t="s">
        <v>15847</v>
      </c>
      <c r="O117" s="224" t="s">
        <v>15847</v>
      </c>
      <c r="P117" s="185"/>
      <c r="Q117" s="225" t="s">
        <v>15844</v>
      </c>
      <c r="R117" s="182" t="str">
        <f ca="1">IF(ISERROR($V117),"",OFFSET('Smelter Look-up'!$C$4,$V117-4,0)&amp;"")</f>
        <v>Western Australian Mint (T/a The Perth Mint)</v>
      </c>
      <c r="S117" s="181" t="str">
        <f t="shared" ca="1" si="15"/>
        <v>AU</v>
      </c>
      <c r="T117" s="181" t="str">
        <f ca="1">IF(B117="","",IF(ISERROR(MATCH($J117,SorP!$B$1:$B$6279,0)),"",INDIRECT("'SorP'!$A$"&amp;MATCH($S117&amp;$J117,SorP!C:C,0))))</f>
        <v/>
      </c>
      <c r="U117" s="201"/>
      <c r="V117" s="226">
        <f>IF(C117="",NA(),IF(OR(C117="Smelter not listed",C117="Smelter not yet identified"),MATCH($B117&amp;$D117,'Smelter Look-up'!$J:$J,0),MATCH($B117&amp;$C117,'Smelter Look-up'!$J:$J,0)))</f>
        <v>297</v>
      </c>
      <c r="X117" s="227">
        <f t="shared" si="16"/>
        <v>0</v>
      </c>
      <c r="AB117" s="228" t="str">
        <f t="shared" si="17"/>
        <v>GoldWestern Australian Mint (T/a The Perth Mint)</v>
      </c>
    </row>
    <row r="118" spans="1:28" s="227" customFormat="1" ht="20">
      <c r="A118" s="181" t="s">
        <v>2204</v>
      </c>
      <c r="B118" s="182" t="s">
        <v>1125</v>
      </c>
      <c r="C118" s="186" t="s">
        <v>2202</v>
      </c>
      <c r="D118" s="230"/>
      <c r="E118" s="182" t="s">
        <v>1097</v>
      </c>
      <c r="F118" s="182" t="s">
        <v>2204</v>
      </c>
      <c r="G118" s="182" t="s">
        <v>13240</v>
      </c>
      <c r="H118" s="183"/>
      <c r="I118" s="184"/>
      <c r="J118" s="184"/>
      <c r="K118" s="224"/>
      <c r="L118" s="224"/>
      <c r="M118" s="224"/>
      <c r="N118" s="224" t="s">
        <v>15841</v>
      </c>
      <c r="O118" s="224" t="s">
        <v>15841</v>
      </c>
      <c r="P118" s="185"/>
      <c r="Q118" s="225" t="s">
        <v>15844</v>
      </c>
      <c r="R118" s="182" t="str">
        <f ca="1">IF(ISERROR($V118),"",OFFSET('Smelter Look-up'!$C$4,$V118-4,0)&amp;"")</f>
        <v>WIELAND Edelmetalle GmbH</v>
      </c>
      <c r="S118" s="181" t="str">
        <f t="shared" ca="1" si="15"/>
        <v>DE</v>
      </c>
      <c r="T118" s="181" t="str">
        <f ca="1">IF(B118="","",IF(ISERROR(MATCH($J118,SorP!$B$1:$B$6279,0)),"",INDIRECT("'SorP'!$A$"&amp;MATCH($S118&amp;$J118,SorP!C:C,0))))</f>
        <v/>
      </c>
      <c r="U118" s="201"/>
      <c r="V118" s="226">
        <f>IF(C118="",NA(),IF(OR(C118="Smelter not listed",C118="Smelter not yet identified"),MATCH($B118&amp;$D118,'Smelter Look-up'!$J:$J,0),MATCH($B118&amp;$C118,'Smelter Look-up'!$J:$J,0)))</f>
        <v>298</v>
      </c>
      <c r="X118" s="227">
        <f t="shared" si="16"/>
        <v>0</v>
      </c>
      <c r="AB118" s="228" t="str">
        <f t="shared" si="17"/>
        <v>GoldWIELAND Edelmetalle GmbH</v>
      </c>
    </row>
    <row r="119" spans="1:28" s="227" customFormat="1" ht="20">
      <c r="A119" s="181" t="s">
        <v>740</v>
      </c>
      <c r="B119" s="182" t="s">
        <v>1125</v>
      </c>
      <c r="C119" s="186" t="s">
        <v>12926</v>
      </c>
      <c r="D119" s="230"/>
      <c r="E119" s="182" t="s">
        <v>1104</v>
      </c>
      <c r="F119" s="182" t="s">
        <v>740</v>
      </c>
      <c r="G119" s="182" t="s">
        <v>13240</v>
      </c>
      <c r="H119" s="183"/>
      <c r="I119" s="184"/>
      <c r="J119" s="184"/>
      <c r="K119" s="224"/>
      <c r="L119" s="224"/>
      <c r="M119" s="224"/>
      <c r="N119" s="224" t="s">
        <v>15845</v>
      </c>
      <c r="O119" s="224" t="s">
        <v>15845</v>
      </c>
      <c r="P119" s="185" t="s">
        <v>488</v>
      </c>
      <c r="Q119" s="225" t="s">
        <v>15844</v>
      </c>
      <c r="R119" s="182" t="str">
        <f ca="1">IF(ISERROR($V119),"",OFFSET('Smelter Look-up'!$C$4,$V119-4,0)&amp;"")</f>
        <v>Yamakin Co., Ltd.</v>
      </c>
      <c r="S119" s="181" t="str">
        <f t="shared" ca="1" si="15"/>
        <v>JP</v>
      </c>
      <c r="T119" s="181" t="str">
        <f ca="1">IF(B119="","",IF(ISERROR(MATCH($J119,SorP!$B$1:$B$6279,0)),"",INDIRECT("'SorP'!$A$"&amp;MATCH($S119&amp;$J119,SorP!C:C,0))))</f>
        <v/>
      </c>
      <c r="U119" s="201"/>
      <c r="V119" s="226">
        <f>IF(C119="",NA(),IF(OR(C119="Smelter not listed",C119="Smelter not yet identified"),MATCH($B119&amp;$D119,'Smelter Look-up'!$J:$J,0),MATCH($B119&amp;$C119,'Smelter Look-up'!$J:$J,0)))</f>
        <v>301</v>
      </c>
      <c r="X119" s="227">
        <f t="shared" si="16"/>
        <v>0</v>
      </c>
      <c r="AB119" s="228" t="str">
        <f t="shared" si="17"/>
        <v>GoldYamakin Co., Ltd.</v>
      </c>
    </row>
    <row r="120" spans="1:28" s="227" customFormat="1" ht="20">
      <c r="A120" s="181" t="s">
        <v>741</v>
      </c>
      <c r="B120" s="182" t="s">
        <v>1125</v>
      </c>
      <c r="C120" s="186" t="s">
        <v>2165</v>
      </c>
      <c r="D120" s="230"/>
      <c r="E120" s="182" t="s">
        <v>1104</v>
      </c>
      <c r="F120" s="182" t="s">
        <v>741</v>
      </c>
      <c r="G120" s="182" t="s">
        <v>13240</v>
      </c>
      <c r="H120" s="183"/>
      <c r="I120" s="184"/>
      <c r="J120" s="184"/>
      <c r="K120" s="224"/>
      <c r="L120" s="224"/>
      <c r="M120" s="224"/>
      <c r="N120" s="224" t="s">
        <v>15845</v>
      </c>
      <c r="O120" s="224" t="s">
        <v>15845</v>
      </c>
      <c r="P120" s="185" t="s">
        <v>488</v>
      </c>
      <c r="Q120" s="225" t="s">
        <v>15844</v>
      </c>
      <c r="R120" s="182" t="str">
        <f ca="1">IF(ISERROR($V120),"",OFFSET('Smelter Look-up'!$C$4,$V120-4,0)&amp;"")</f>
        <v>Yokohama Metal Co., Ltd.</v>
      </c>
      <c r="S120" s="181" t="str">
        <f t="shared" ca="1" si="15"/>
        <v>JP</v>
      </c>
      <c r="T120" s="181" t="str">
        <f ca="1">IF(B120="","",IF(ISERROR(MATCH($J120,SorP!$B$1:$B$6279,0)),"",INDIRECT("'SorP'!$A$"&amp;MATCH($S120&amp;$J120,SorP!C:C,0))))</f>
        <v/>
      </c>
      <c r="U120" s="201"/>
      <c r="V120" s="226">
        <f>IF(C120="",NA(),IF(OR(C120="Smelter not listed",C120="Smelter not yet identified"),MATCH($B120&amp;$D120,'Smelter Look-up'!$J:$J,0),MATCH($B120&amp;$C120,'Smelter Look-up'!$J:$J,0)))</f>
        <v>306</v>
      </c>
      <c r="X120" s="227">
        <f t="shared" si="16"/>
        <v>0</v>
      </c>
      <c r="AB120" s="228" t="str">
        <f t="shared" si="17"/>
        <v>GoldYokohama Metal Co., Ltd.</v>
      </c>
    </row>
    <row r="121" spans="1:28" s="227" customFormat="1" ht="27">
      <c r="A121" s="181" t="s">
        <v>743</v>
      </c>
      <c r="B121" s="182" t="s">
        <v>1125</v>
      </c>
      <c r="C121" s="186" t="s">
        <v>1320</v>
      </c>
      <c r="D121" s="230"/>
      <c r="E121" s="182" t="s">
        <v>1096</v>
      </c>
      <c r="F121" s="182" t="s">
        <v>743</v>
      </c>
      <c r="G121" s="182" t="s">
        <v>13240</v>
      </c>
      <c r="H121" s="183"/>
      <c r="I121" s="184"/>
      <c r="J121" s="184"/>
      <c r="K121" s="224"/>
      <c r="L121" s="224"/>
      <c r="M121" s="224"/>
      <c r="N121" s="224" t="s">
        <v>15847</v>
      </c>
      <c r="O121" s="224" t="s">
        <v>15847</v>
      </c>
      <c r="P121" s="185"/>
      <c r="Q121" s="225" t="s">
        <v>15844</v>
      </c>
      <c r="R121" s="182" t="str">
        <f ca="1">IF(ISERROR($V121),"",OFFSET('Smelter Look-up'!$C$4,$V121-4,0)&amp;"")</f>
        <v>Zhongyuan Gold Smelter of Zhongjin Gold Corporation</v>
      </c>
      <c r="S121" s="181" t="str">
        <f t="shared" ca="1" si="15"/>
        <v>CN</v>
      </c>
      <c r="T121" s="181" t="str">
        <f ca="1">IF(B121="","",IF(ISERROR(MATCH($J121,SorP!$B$1:$B$6279,0)),"",INDIRECT("'SorP'!$A$"&amp;MATCH($S121&amp;$J121,SorP!C:C,0))))</f>
        <v/>
      </c>
      <c r="U121" s="201"/>
      <c r="V121" s="226">
        <f>IF(C121="",NA(),IF(OR(C121="Smelter not listed",C121="Smelter not yet identified"),MATCH($B121&amp;$D121,'Smelter Look-up'!$J:$J,0),MATCH($B121&amp;$C121,'Smelter Look-up'!$J:$J,0)))</f>
        <v>316</v>
      </c>
      <c r="X121" s="227">
        <f t="shared" si="16"/>
        <v>0</v>
      </c>
      <c r="AB121" s="228" t="str">
        <f t="shared" si="17"/>
        <v>GoldZhongyuan Gold Smelter of Zhongjin Gold Corporation</v>
      </c>
    </row>
    <row r="122" spans="1:28" s="227" customFormat="1" ht="20">
      <c r="A122" s="181" t="s">
        <v>751</v>
      </c>
      <c r="B122" s="182" t="s">
        <v>1127</v>
      </c>
      <c r="C122" s="186" t="s">
        <v>15467</v>
      </c>
      <c r="D122" s="230"/>
      <c r="E122" s="182" t="s">
        <v>1092</v>
      </c>
      <c r="F122" s="182" t="s">
        <v>751</v>
      </c>
      <c r="G122" s="182" t="s">
        <v>13240</v>
      </c>
      <c r="H122" s="183"/>
      <c r="I122" s="184"/>
      <c r="J122" s="184"/>
      <c r="K122" s="224"/>
      <c r="L122" s="224"/>
      <c r="M122" s="224"/>
      <c r="N122" s="224"/>
      <c r="O122" s="224"/>
      <c r="P122" s="185"/>
      <c r="Q122" s="225" t="s">
        <v>15844</v>
      </c>
      <c r="R122" s="182" t="str">
        <f ca="1">IF(ISERROR($V122),"",OFFSET('Smelter Look-up'!$C$4,$V122-4,0)&amp;"")</f>
        <v>AMG Brasil</v>
      </c>
      <c r="S122" s="181" t="str">
        <f t="shared" ca="1" si="15"/>
        <v>BR</v>
      </c>
      <c r="T122" s="181" t="str">
        <f ca="1">IF(B122="","",IF(ISERROR(MATCH($J122,SorP!$B$1:$B$6279,0)),"",INDIRECT("'SorP'!$A$"&amp;MATCH($S122&amp;$J122,SorP!C:C,0))))</f>
        <v/>
      </c>
      <c r="U122" s="201"/>
      <c r="V122" s="226">
        <f>IF(C122="",NA(),IF(OR(C122="Smelter not listed",C122="Smelter not yet identified"),MATCH($B122&amp;$D122,'Smelter Look-up'!$J:$J,0),MATCH($B122&amp;$C122,'Smelter Look-up'!$J:$J,0)))</f>
        <v>323</v>
      </c>
      <c r="X122" s="227">
        <f t="shared" si="16"/>
        <v>0</v>
      </c>
      <c r="AB122" s="228" t="str">
        <f t="shared" si="17"/>
        <v>TantalumAMG Brasil</v>
      </c>
    </row>
    <row r="123" spans="1:28" s="227" customFormat="1" ht="27">
      <c r="A123" s="181" t="s">
        <v>745</v>
      </c>
      <c r="B123" s="182" t="s">
        <v>1127</v>
      </c>
      <c r="C123" s="186" t="s">
        <v>2</v>
      </c>
      <c r="D123" s="230"/>
      <c r="E123" s="182" t="s">
        <v>1096</v>
      </c>
      <c r="F123" s="182" t="s">
        <v>745</v>
      </c>
      <c r="G123" s="182" t="s">
        <v>13240</v>
      </c>
      <c r="H123" s="183"/>
      <c r="I123" s="184"/>
      <c r="J123" s="184"/>
      <c r="K123" s="224"/>
      <c r="L123" s="224"/>
      <c r="M123" s="224"/>
      <c r="N123" s="224" t="s">
        <v>15843</v>
      </c>
      <c r="O123" s="224" t="s">
        <v>15843</v>
      </c>
      <c r="P123" s="185"/>
      <c r="Q123" s="225" t="s">
        <v>15844</v>
      </c>
      <c r="R123" s="182" t="str">
        <f ca="1">IF(ISERROR($V123),"",OFFSET('Smelter Look-up'!$C$4,$V123-4,0)&amp;"")</f>
        <v>Changsha South Tantalum Niobium Co., Ltd.</v>
      </c>
      <c r="S123" s="181" t="str">
        <f t="shared" ca="1" si="15"/>
        <v>CN</v>
      </c>
      <c r="T123" s="181" t="str">
        <f ca="1">IF(B123="","",IF(ISERROR(MATCH($J123,SorP!$B$1:$B$6279,0)),"",INDIRECT("'SorP'!$A$"&amp;MATCH($S123&amp;$J123,SorP!C:C,0))))</f>
        <v/>
      </c>
      <c r="U123" s="201"/>
      <c r="V123" s="226">
        <f>IF(C123="",NA(),IF(OR(C123="Smelter not listed",C123="Smelter not yet identified"),MATCH($B123&amp;$D123,'Smelter Look-up'!$J:$J,0),MATCH($B123&amp;$C123,'Smelter Look-up'!$J:$J,0)))</f>
        <v>324</v>
      </c>
      <c r="X123" s="227">
        <f t="shared" si="16"/>
        <v>0</v>
      </c>
      <c r="AB123" s="228" t="str">
        <f t="shared" si="17"/>
        <v>TantalumChangsha South Tantalum Niobium Co., Ltd.</v>
      </c>
    </row>
    <row r="124" spans="1:28" s="227" customFormat="1" ht="27">
      <c r="A124" s="181" t="s">
        <v>1391</v>
      </c>
      <c r="B124" s="182" t="s">
        <v>1127</v>
      </c>
      <c r="C124" s="186" t="s">
        <v>1390</v>
      </c>
      <c r="D124" s="230"/>
      <c r="E124" s="182" t="s">
        <v>2432</v>
      </c>
      <c r="F124" s="182" t="s">
        <v>1391</v>
      </c>
      <c r="G124" s="182" t="s">
        <v>13240</v>
      </c>
      <c r="H124" s="183"/>
      <c r="I124" s="184"/>
      <c r="J124" s="184"/>
      <c r="K124" s="224"/>
      <c r="L124" s="224"/>
      <c r="M124" s="224"/>
      <c r="N124" s="224" t="s">
        <v>15843</v>
      </c>
      <c r="O124" s="224" t="s">
        <v>15843</v>
      </c>
      <c r="P124" s="185"/>
      <c r="Q124" s="225" t="s">
        <v>15844</v>
      </c>
      <c r="R124" s="182" t="str">
        <f ca="1">IF(ISERROR($V124),"",OFFSET('Smelter Look-up'!$C$4,$V124-4,0)&amp;"")</f>
        <v>D Block Metals, LLC</v>
      </c>
      <c r="S124" s="181" t="str">
        <f t="shared" ca="1" si="15"/>
        <v>US</v>
      </c>
      <c r="T124" s="181" t="str">
        <f ca="1">IF(B124="","",IF(ISERROR(MATCH($J124,SorP!$B$1:$B$6279,0)),"",INDIRECT("'SorP'!$A$"&amp;MATCH($S124&amp;$J124,SorP!C:C,0))))</f>
        <v/>
      </c>
      <c r="U124" s="201"/>
      <c r="V124" s="226">
        <f>IF(C124="",NA(),IF(OR(C124="Smelter not listed",C124="Smelter not yet identified"),MATCH($B124&amp;$D124,'Smelter Look-up'!$J:$J,0),MATCH($B124&amp;$C124,'Smelter Look-up'!$J:$J,0)))</f>
        <v>326</v>
      </c>
      <c r="X124" s="227">
        <f t="shared" si="16"/>
        <v>0</v>
      </c>
      <c r="AB124" s="228" t="str">
        <f t="shared" si="17"/>
        <v>TantalumD Block Metals, LLC</v>
      </c>
    </row>
    <row r="125" spans="1:28" s="227" customFormat="1" ht="27">
      <c r="A125" s="181" t="s">
        <v>746</v>
      </c>
      <c r="B125" s="182" t="s">
        <v>1127</v>
      </c>
      <c r="C125" s="186" t="s">
        <v>45</v>
      </c>
      <c r="D125" s="230"/>
      <c r="E125" s="182" t="s">
        <v>1096</v>
      </c>
      <c r="F125" s="182" t="s">
        <v>746</v>
      </c>
      <c r="G125" s="182" t="s">
        <v>13240</v>
      </c>
      <c r="H125" s="183"/>
      <c r="I125" s="184"/>
      <c r="J125" s="184"/>
      <c r="K125" s="224"/>
      <c r="L125" s="224"/>
      <c r="M125" s="224"/>
      <c r="N125" s="224" t="s">
        <v>15854</v>
      </c>
      <c r="O125" s="224" t="s">
        <v>15854</v>
      </c>
      <c r="P125" s="185"/>
      <c r="Q125" s="225" t="s">
        <v>15844</v>
      </c>
      <c r="R125" s="182" t="str">
        <f ca="1">IF(ISERROR($V125),"",OFFSET('Smelter Look-up'!$C$4,$V125-4,0)&amp;"")</f>
        <v>F&amp;X Electro-Materials Ltd.</v>
      </c>
      <c r="S125" s="181" t="str">
        <f t="shared" ca="1" si="15"/>
        <v>CN</v>
      </c>
      <c r="T125" s="181" t="str">
        <f ca="1">IF(B125="","",IF(ISERROR(MATCH($J125,SorP!$B$1:$B$6279,0)),"",INDIRECT("'SorP'!$A$"&amp;MATCH($S125&amp;$J125,SorP!C:C,0))))</f>
        <v/>
      </c>
      <c r="U125" s="201"/>
      <c r="V125" s="226">
        <f>IF(C125="",NA(),IF(OR(C125="Smelter not listed",C125="Smelter not yet identified"),MATCH($B125&amp;$D125,'Smelter Look-up'!$J:$J,0),MATCH($B125&amp;$C125,'Smelter Look-up'!$J:$J,0)))</f>
        <v>328</v>
      </c>
      <c r="X125" s="227">
        <f t="shared" si="16"/>
        <v>0</v>
      </c>
      <c r="AB125" s="228" t="str">
        <f t="shared" si="17"/>
        <v>TantalumF&amp;X Electro-Materials Ltd.</v>
      </c>
    </row>
    <row r="126" spans="1:28" s="227" customFormat="1" ht="27">
      <c r="A126" s="181" t="s">
        <v>1392</v>
      </c>
      <c r="B126" s="182" t="s">
        <v>1127</v>
      </c>
      <c r="C126" s="186" t="s">
        <v>2168</v>
      </c>
      <c r="D126" s="230"/>
      <c r="E126" s="182" t="s">
        <v>1096</v>
      </c>
      <c r="F126" s="182" t="s">
        <v>1392</v>
      </c>
      <c r="G126" s="182" t="s">
        <v>13240</v>
      </c>
      <c r="H126" s="183"/>
      <c r="I126" s="184"/>
      <c r="J126" s="184"/>
      <c r="K126" s="224"/>
      <c r="L126" s="224"/>
      <c r="M126" s="224"/>
      <c r="N126" s="224" t="s">
        <v>15855</v>
      </c>
      <c r="O126" s="224" t="s">
        <v>15855</v>
      </c>
      <c r="P126" s="185"/>
      <c r="Q126" s="225" t="s">
        <v>15844</v>
      </c>
      <c r="R126" s="182" t="str">
        <f ca="1">IF(ISERROR($V126),"",OFFSET('Smelter Look-up'!$C$4,$V126-4,0)&amp;"")</f>
        <v>FIR Metals &amp; Resource Ltd.</v>
      </c>
      <c r="S126" s="181" t="str">
        <f t="shared" ca="1" si="15"/>
        <v>CN</v>
      </c>
      <c r="T126" s="181" t="str">
        <f ca="1">IF(B126="","",IF(ISERROR(MATCH($J126,SorP!$B$1:$B$6279,0)),"",INDIRECT("'SorP'!$A$"&amp;MATCH($S126&amp;$J126,SorP!C:C,0))))</f>
        <v/>
      </c>
      <c r="U126" s="201"/>
      <c r="V126" s="226">
        <f>IF(C126="",NA(),IF(OR(C126="Smelter not listed",C126="Smelter not yet identified"),MATCH($B126&amp;$D126,'Smelter Look-up'!$J:$J,0),MATCH($B126&amp;$C126,'Smelter Look-up'!$J:$J,0)))</f>
        <v>329</v>
      </c>
      <c r="X126" s="227">
        <f t="shared" si="16"/>
        <v>0</v>
      </c>
      <c r="AB126" s="228" t="str">
        <f t="shared" si="17"/>
        <v>TantalumFIR Metals &amp; Resource Ltd.</v>
      </c>
    </row>
    <row r="127" spans="1:28" s="227" customFormat="1" ht="27">
      <c r="A127" s="181" t="s">
        <v>1407</v>
      </c>
      <c r="B127" s="182" t="s">
        <v>1127</v>
      </c>
      <c r="C127" s="186" t="s">
        <v>1406</v>
      </c>
      <c r="D127" s="230"/>
      <c r="E127" s="182" t="s">
        <v>1104</v>
      </c>
      <c r="F127" s="182" t="s">
        <v>1407</v>
      </c>
      <c r="G127" s="182" t="s">
        <v>13240</v>
      </c>
      <c r="H127" s="183"/>
      <c r="I127" s="184"/>
      <c r="J127" s="184"/>
      <c r="K127" s="224"/>
      <c r="L127" s="224"/>
      <c r="M127" s="224"/>
      <c r="N127" s="224" t="s">
        <v>15843</v>
      </c>
      <c r="O127" s="224" t="s">
        <v>15843</v>
      </c>
      <c r="P127" s="185"/>
      <c r="Q127" s="225" t="s">
        <v>15844</v>
      </c>
      <c r="R127" s="182" t="str">
        <f ca="1">IF(ISERROR($V127),"",OFFSET('Smelter Look-up'!$C$4,$V127-4,0)&amp;"")</f>
        <v>Global Advanced Metals Aizu</v>
      </c>
      <c r="S127" s="181" t="str">
        <f t="shared" ca="1" si="15"/>
        <v>JP</v>
      </c>
      <c r="T127" s="181" t="str">
        <f ca="1">IF(B127="","",IF(ISERROR(MATCH($J127,SorP!$B$1:$B$6279,0)),"",INDIRECT("'SorP'!$A$"&amp;MATCH($S127&amp;$J127,SorP!C:C,0))))</f>
        <v/>
      </c>
      <c r="U127" s="201"/>
      <c r="V127" s="226">
        <f>IF(C127="",NA(),IF(OR(C127="Smelter not listed",C127="Smelter not yet identified"),MATCH($B127&amp;$D127,'Smelter Look-up'!$J:$J,0),MATCH($B127&amp;$C127,'Smelter Look-up'!$J:$J,0)))</f>
        <v>330</v>
      </c>
      <c r="X127" s="227">
        <f t="shared" si="16"/>
        <v>0</v>
      </c>
      <c r="AB127" s="228" t="str">
        <f t="shared" si="17"/>
        <v>TantalumGlobal Advanced Metals Aizu</v>
      </c>
    </row>
    <row r="128" spans="1:28" s="227" customFormat="1" ht="40.5">
      <c r="A128" s="181" t="s">
        <v>1409</v>
      </c>
      <c r="B128" s="182" t="s">
        <v>1127</v>
      </c>
      <c r="C128" s="186" t="s">
        <v>1408</v>
      </c>
      <c r="D128" s="230"/>
      <c r="E128" s="182" t="s">
        <v>2432</v>
      </c>
      <c r="F128" s="182" t="s">
        <v>1409</v>
      </c>
      <c r="G128" s="182" t="s">
        <v>13240</v>
      </c>
      <c r="H128" s="183"/>
      <c r="I128" s="184"/>
      <c r="J128" s="184"/>
      <c r="K128" s="224"/>
      <c r="L128" s="224"/>
      <c r="M128" s="224"/>
      <c r="N128" s="224" t="s">
        <v>15856</v>
      </c>
      <c r="O128" s="224" t="s">
        <v>15856</v>
      </c>
      <c r="P128" s="185"/>
      <c r="Q128" s="225" t="s">
        <v>15844</v>
      </c>
      <c r="R128" s="182" t="str">
        <f ca="1">IF(ISERROR($V128),"",OFFSET('Smelter Look-up'!$C$4,$V128-4,0)&amp;"")</f>
        <v>Global Advanced Metals Boyertown</v>
      </c>
      <c r="S128" s="181" t="str">
        <f t="shared" ca="1" si="15"/>
        <v>US</v>
      </c>
      <c r="T128" s="181" t="str">
        <f ca="1">IF(B128="","",IF(ISERROR(MATCH($J128,SorP!$B$1:$B$6279,0)),"",INDIRECT("'SorP'!$A$"&amp;MATCH($S128&amp;$J128,SorP!C:C,0))))</f>
        <v/>
      </c>
      <c r="U128" s="201"/>
      <c r="V128" s="226">
        <f>IF(C128="",NA(),IF(OR(C128="Smelter not listed",C128="Smelter not yet identified"),MATCH($B128&amp;$D128,'Smelter Look-up'!$J:$J,0),MATCH($B128&amp;$C128,'Smelter Look-up'!$J:$J,0)))</f>
        <v>331</v>
      </c>
      <c r="X128" s="227">
        <f t="shared" si="16"/>
        <v>0</v>
      </c>
      <c r="AB128" s="228" t="str">
        <f t="shared" si="17"/>
        <v>TantalumGlobal Advanced Metals Boyertown</v>
      </c>
    </row>
    <row r="129" spans="1:28" s="227" customFormat="1" ht="27">
      <c r="A129" s="181" t="s">
        <v>1414</v>
      </c>
      <c r="B129" s="182" t="s">
        <v>1127</v>
      </c>
      <c r="C129" s="186" t="s">
        <v>1413</v>
      </c>
      <c r="D129" s="230"/>
      <c r="E129" s="182" t="s">
        <v>2432</v>
      </c>
      <c r="F129" s="182" t="s">
        <v>1414</v>
      </c>
      <c r="G129" s="182" t="s">
        <v>13240</v>
      </c>
      <c r="H129" s="183"/>
      <c r="I129" s="184"/>
      <c r="J129" s="184"/>
      <c r="K129" s="224"/>
      <c r="L129" s="224"/>
      <c r="M129" s="224"/>
      <c r="N129" s="224" t="s">
        <v>15843</v>
      </c>
      <c r="O129" s="224" t="s">
        <v>15843</v>
      </c>
      <c r="P129" s="185"/>
      <c r="Q129" s="225" t="s">
        <v>15844</v>
      </c>
      <c r="R129" s="182" t="str">
        <f ca="1">IF(ISERROR($V129),"",OFFSET('Smelter Look-up'!$C$4,$V129-4,0)&amp;"")</f>
        <v>Materion Newton Inc.</v>
      </c>
      <c r="S129" s="181" t="str">
        <f t="shared" ca="1" si="15"/>
        <v>US</v>
      </c>
      <c r="T129" s="181" t="str">
        <f ca="1">IF(B129="","",IF(ISERROR(MATCH($J129,SorP!$B$1:$B$6279,0)),"",INDIRECT("'SorP'!$A$"&amp;MATCH($S129&amp;$J129,SorP!C:C,0))))</f>
        <v/>
      </c>
      <c r="U129" s="201"/>
      <c r="V129" s="226">
        <f>IF(C129="",NA(),IF(OR(C129="Smelter not listed",C129="Smelter not yet identified"),MATCH($B129&amp;$D129,'Smelter Look-up'!$J:$J,0),MATCH($B129&amp;$C129,'Smelter Look-up'!$J:$J,0)))</f>
        <v>334</v>
      </c>
      <c r="X129" s="227">
        <f t="shared" si="16"/>
        <v>0</v>
      </c>
      <c r="AB129" s="228" t="str">
        <f t="shared" si="17"/>
        <v>TantalumH.C. Starck Inc.</v>
      </c>
    </row>
    <row r="130" spans="1:28" s="227" customFormat="1" ht="27">
      <c r="A130" s="181" t="s">
        <v>396</v>
      </c>
      <c r="B130" s="182" t="s">
        <v>1127</v>
      </c>
      <c r="C130" s="186" t="s">
        <v>3</v>
      </c>
      <c r="D130" s="230"/>
      <c r="E130" s="182" t="s">
        <v>1096</v>
      </c>
      <c r="F130" s="182" t="s">
        <v>396</v>
      </c>
      <c r="G130" s="182" t="s">
        <v>13240</v>
      </c>
      <c r="H130" s="183"/>
      <c r="I130" s="184"/>
      <c r="J130" s="184"/>
      <c r="K130" s="224"/>
      <c r="L130" s="224"/>
      <c r="M130" s="224"/>
      <c r="N130" s="224" t="s">
        <v>15857</v>
      </c>
      <c r="O130" s="224" t="s">
        <v>15857</v>
      </c>
      <c r="P130" s="185"/>
      <c r="Q130" s="225" t="s">
        <v>15844</v>
      </c>
      <c r="R130" s="182" t="str">
        <f ca="1">IF(ISERROR($V130),"",OFFSET('Smelter Look-up'!$C$4,$V130-4,0)&amp;"")</f>
        <v>Hengyang King Xing Lifeng New Materials Co., Ltd.</v>
      </c>
      <c r="S130" s="181" t="str">
        <f t="shared" ca="1" si="15"/>
        <v>CN</v>
      </c>
      <c r="T130" s="181" t="str">
        <f ca="1">IF(B130="","",IF(ISERROR(MATCH($J130,SorP!$B$1:$B$6279,0)),"",INDIRECT("'SorP'!$A$"&amp;MATCH($S130&amp;$J130,SorP!C:C,0))))</f>
        <v/>
      </c>
      <c r="U130" s="201"/>
      <c r="V130" s="226">
        <f>IF(C130="",NA(),IF(OR(C130="Smelter not listed",C130="Smelter not yet identified"),MATCH($B130&amp;$D130,'Smelter Look-up'!$J:$J,0),MATCH($B130&amp;$C130,'Smelter Look-up'!$J:$J,0)))</f>
        <v>338</v>
      </c>
      <c r="X130" s="227">
        <f t="shared" si="16"/>
        <v>0</v>
      </c>
      <c r="AB130" s="228" t="str">
        <f t="shared" si="17"/>
        <v>TantalumHengyang King Xing Lifeng New Materials Co., Ltd.</v>
      </c>
    </row>
    <row r="131" spans="1:28" s="227" customFormat="1" ht="20">
      <c r="A131" s="181" t="s">
        <v>1393</v>
      </c>
      <c r="B131" s="182" t="s">
        <v>1127</v>
      </c>
      <c r="C131" s="186" t="s">
        <v>2172</v>
      </c>
      <c r="D131" s="230"/>
      <c r="E131" s="182" t="s">
        <v>1096</v>
      </c>
      <c r="F131" s="182" t="s">
        <v>1393</v>
      </c>
      <c r="G131" s="182" t="s">
        <v>13240</v>
      </c>
      <c r="H131" s="183"/>
      <c r="I131" s="184"/>
      <c r="J131" s="184"/>
      <c r="K131" s="224"/>
      <c r="L131" s="224"/>
      <c r="M131" s="224"/>
      <c r="N131" s="224"/>
      <c r="O131" s="224"/>
      <c r="P131" s="185"/>
      <c r="Q131" s="225" t="s">
        <v>15844</v>
      </c>
      <c r="R131" s="182" t="str">
        <f ca="1">IF(ISERROR($V131),"",OFFSET('Smelter Look-up'!$C$4,$V131-4,0)&amp;"")</f>
        <v>Jiangxi Dinghai Tantalum &amp; Niobium Co., Ltd.</v>
      </c>
      <c r="S131" s="181" t="str">
        <f t="shared" ca="1" si="15"/>
        <v>CN</v>
      </c>
      <c r="T131" s="181" t="str">
        <f ca="1">IF(B131="","",IF(ISERROR(MATCH($J131,SorP!$B$1:$B$6279,0)),"",INDIRECT("'SorP'!$A$"&amp;MATCH($S131&amp;$J131,SorP!C:C,0))))</f>
        <v/>
      </c>
      <c r="U131" s="201"/>
      <c r="V131" s="226">
        <f>IF(C131="",NA(),IF(OR(C131="Smelter not listed",C131="Smelter not yet identified"),MATCH($B131&amp;$D131,'Smelter Look-up'!$J:$J,0),MATCH($B131&amp;$C131,'Smelter Look-up'!$J:$J,0)))</f>
        <v>339</v>
      </c>
      <c r="X131" s="227">
        <f t="shared" si="16"/>
        <v>0</v>
      </c>
      <c r="AB131" s="228" t="str">
        <f t="shared" si="17"/>
        <v>TantalumJiangxi Dinghai Tantalum &amp; Niobium Co., Ltd.</v>
      </c>
    </row>
    <row r="132" spans="1:28" s="227" customFormat="1" ht="20">
      <c r="A132" s="181" t="s">
        <v>2270</v>
      </c>
      <c r="B132" s="182" t="s">
        <v>1127</v>
      </c>
      <c r="C132" s="186" t="s">
        <v>2269</v>
      </c>
      <c r="D132" s="230"/>
      <c r="E132" s="182" t="s">
        <v>1096</v>
      </c>
      <c r="F132" s="182" t="s">
        <v>2270</v>
      </c>
      <c r="G132" s="182" t="s">
        <v>13240</v>
      </c>
      <c r="H132" s="183"/>
      <c r="I132" s="184"/>
      <c r="J132" s="184"/>
      <c r="K132" s="224"/>
      <c r="L132" s="224"/>
      <c r="M132" s="224"/>
      <c r="N132" s="224"/>
      <c r="O132" s="224"/>
      <c r="P132" s="185"/>
      <c r="Q132" s="225" t="s">
        <v>15844</v>
      </c>
      <c r="R132" s="182" t="str">
        <f ca="1">IF(ISERROR($V132),"",OFFSET('Smelter Look-up'!$C$4,$V132-4,0)&amp;"")</f>
        <v>Jiangxi Tuohong New Raw Material</v>
      </c>
      <c r="S132" s="181" t="str">
        <f t="shared" ca="1" si="15"/>
        <v>CN</v>
      </c>
      <c r="T132" s="181" t="str">
        <f ca="1">IF(B132="","",IF(ISERROR(MATCH($J132,SorP!$B$1:$B$6279,0)),"",INDIRECT("'SorP'!$A$"&amp;MATCH($S132&amp;$J132,SorP!C:C,0))))</f>
        <v/>
      </c>
      <c r="U132" s="201"/>
      <c r="V132" s="226">
        <f>IF(C132="",NA(),IF(OR(C132="Smelter not listed",C132="Smelter not yet identified"),MATCH($B132&amp;$D132,'Smelter Look-up'!$J:$J,0),MATCH($B132&amp;$C132,'Smelter Look-up'!$J:$J,0)))</f>
        <v>340</v>
      </c>
      <c r="X132" s="227">
        <f t="shared" si="16"/>
        <v>0</v>
      </c>
      <c r="AB132" s="228" t="str">
        <f t="shared" si="17"/>
        <v>TantalumJiangxi Tuohong New Raw Material</v>
      </c>
    </row>
    <row r="133" spans="1:28" s="227" customFormat="1" ht="27">
      <c r="A133" s="181" t="s">
        <v>749</v>
      </c>
      <c r="B133" s="182" t="s">
        <v>1127</v>
      </c>
      <c r="C133" s="186" t="s">
        <v>4</v>
      </c>
      <c r="D133" s="230"/>
      <c r="E133" s="182" t="s">
        <v>1096</v>
      </c>
      <c r="F133" s="182" t="s">
        <v>749</v>
      </c>
      <c r="G133" s="182" t="s">
        <v>13240</v>
      </c>
      <c r="H133" s="183"/>
      <c r="I133" s="184"/>
      <c r="J133" s="184"/>
      <c r="K133" s="224"/>
      <c r="L133" s="224"/>
      <c r="M133" s="224"/>
      <c r="N133" s="224" t="s">
        <v>15858</v>
      </c>
      <c r="O133" s="224" t="s">
        <v>15858</v>
      </c>
      <c r="P133" s="185"/>
      <c r="Q133" s="225" t="s">
        <v>15844</v>
      </c>
      <c r="R133" s="182" t="str">
        <f ca="1">IF(ISERROR($V133),"",OFFSET('Smelter Look-up'!$C$4,$V133-4,0)&amp;"")</f>
        <v>JiuJiang JinXin Nonferrous Metals Co., Ltd.</v>
      </c>
      <c r="S133" s="181" t="str">
        <f t="shared" ref="S133" ca="1" si="18">IF(B133="","",IF(ISERROR(MATCH($E133,CL,0)),"Unknown",INDIRECT("'C'!$A$"&amp;MATCH($E133,CL,0)+1)))</f>
        <v>CN</v>
      </c>
      <c r="T133" s="181" t="str">
        <f ca="1">IF(B133="","",IF(ISERROR(MATCH($J133,SorP!$B$1:$B$6279,0)),"",INDIRECT("'SorP'!$A$"&amp;MATCH($S133&amp;$J133,SorP!C:C,0))))</f>
        <v/>
      </c>
      <c r="U133" s="201"/>
      <c r="V133" s="226">
        <f>IF(C133="",NA(),IF(OR(C133="Smelter not listed",C133="Smelter not yet identified"),MATCH($B133&amp;$D133,'Smelter Look-up'!$J:$J,0),MATCH($B133&amp;$C133,'Smelter Look-up'!$J:$J,0)))</f>
        <v>341</v>
      </c>
      <c r="X133" s="227">
        <f t="shared" ref="X133" si="19">IF(AND(C133="Smelter not listed",OR(LEN(D133)=0,LEN(E133)=0)),1,0)</f>
        <v>0</v>
      </c>
      <c r="AB133" s="228" t="str">
        <f t="shared" ref="AB133" si="20">B133&amp;C133</f>
        <v>TantalumJiuJiang JinXin Nonferrous Metals Co., Ltd.</v>
      </c>
    </row>
    <row r="134" spans="1:28" s="227" customFormat="1" ht="40.5">
      <c r="A134" s="181" t="s">
        <v>750</v>
      </c>
      <c r="B134" s="182" t="s">
        <v>1127</v>
      </c>
      <c r="C134" s="186" t="s">
        <v>46</v>
      </c>
      <c r="D134" s="230"/>
      <c r="E134" s="182" t="s">
        <v>1096</v>
      </c>
      <c r="F134" s="182" t="s">
        <v>750</v>
      </c>
      <c r="G134" s="182" t="s">
        <v>13240</v>
      </c>
      <c r="H134" s="183"/>
      <c r="I134" s="184"/>
      <c r="J134" s="184"/>
      <c r="K134" s="224"/>
      <c r="L134" s="224"/>
      <c r="M134" s="224"/>
      <c r="N134" s="224" t="s">
        <v>15859</v>
      </c>
      <c r="O134" s="224" t="s">
        <v>15859</v>
      </c>
      <c r="P134" s="185"/>
      <c r="Q134" s="225" t="s">
        <v>15844</v>
      </c>
      <c r="R134" s="182" t="str">
        <f ca="1">IF(ISERROR($V134),"",OFFSET('Smelter Look-up'!$C$4,$V134-4,0)&amp;"")</f>
        <v>Jiujiang Tanbre Co., Ltd.</v>
      </c>
      <c r="S134" s="181" t="str">
        <f t="shared" ref="S134:S165" ca="1" si="21">IF(B134="","",IF(ISERROR(MATCH($E134,CL,0)),"Unknown",INDIRECT("'C'!$A$"&amp;MATCH($E134,CL,0)+1)))</f>
        <v>CN</v>
      </c>
      <c r="T134" s="181" t="str">
        <f ca="1">IF(B134="","",IF(ISERROR(MATCH($J134,SorP!$B$1:$B$6279,0)),"",INDIRECT("'SorP'!$A$"&amp;MATCH($S134&amp;$J134,SorP!C:C,0))))</f>
        <v/>
      </c>
      <c r="U134" s="201"/>
      <c r="V134" s="226">
        <f>IF(C134="",NA(),IF(OR(C134="Smelter not listed",C134="Smelter not yet identified"),MATCH($B134&amp;$D134,'Smelter Look-up'!$J:$J,0),MATCH($B134&amp;$C134,'Smelter Look-up'!$J:$J,0)))</f>
        <v>343</v>
      </c>
      <c r="X134" s="227">
        <f t="shared" ref="X134:X165" si="22">IF(AND(C134="Smelter not listed",OR(LEN(D134)=0,LEN(E134)=0)),1,0)</f>
        <v>0</v>
      </c>
      <c r="AB134" s="228" t="str">
        <f t="shared" ref="AB134:AB165" si="23">B134&amp;C134</f>
        <v>TantalumJiujiang Tanbre Co., Ltd.</v>
      </c>
    </row>
    <row r="135" spans="1:28" s="227" customFormat="1" ht="20">
      <c r="A135" s="181" t="s">
        <v>1394</v>
      </c>
      <c r="B135" s="182" t="s">
        <v>1127</v>
      </c>
      <c r="C135" s="186" t="s">
        <v>2169</v>
      </c>
      <c r="D135" s="230"/>
      <c r="E135" s="182" t="s">
        <v>1096</v>
      </c>
      <c r="F135" s="182" t="s">
        <v>1394</v>
      </c>
      <c r="G135" s="182" t="s">
        <v>13240</v>
      </c>
      <c r="H135" s="183"/>
      <c r="I135" s="184"/>
      <c r="J135" s="184"/>
      <c r="K135" s="224"/>
      <c r="L135" s="224"/>
      <c r="M135" s="224"/>
      <c r="N135" s="224"/>
      <c r="O135" s="224"/>
      <c r="P135" s="185"/>
      <c r="Q135" s="225" t="s">
        <v>15844</v>
      </c>
      <c r="R135" s="182" t="str">
        <f ca="1">IF(ISERROR($V135),"",OFFSET('Smelter Look-up'!$C$4,$V135-4,0)&amp;"")</f>
        <v>Jiujiang Zhongao Tantalum &amp; Niobium Co., Ltd.</v>
      </c>
      <c r="S135" s="181" t="str">
        <f t="shared" ca="1" si="21"/>
        <v>CN</v>
      </c>
      <c r="T135" s="181" t="str">
        <f ca="1">IF(B135="","",IF(ISERROR(MATCH($J135,SorP!$B$1:$B$6279,0)),"",INDIRECT("'SorP'!$A$"&amp;MATCH($S135&amp;$J135,SorP!C:C,0))))</f>
        <v/>
      </c>
      <c r="U135" s="201"/>
      <c r="V135" s="226">
        <f>IF(C135="",NA(),IF(OR(C135="Smelter not listed",C135="Smelter not yet identified"),MATCH($B135&amp;$D135,'Smelter Look-up'!$J:$J,0),MATCH($B135&amp;$C135,'Smelter Look-up'!$J:$J,0)))</f>
        <v>344</v>
      </c>
      <c r="X135" s="227">
        <f t="shared" si="22"/>
        <v>0</v>
      </c>
      <c r="AB135" s="228" t="str">
        <f t="shared" si="23"/>
        <v>TantalumJiujiang Zhongao Tantalum &amp; Niobium Co., Ltd.</v>
      </c>
    </row>
    <row r="136" spans="1:28" s="227" customFormat="1" ht="27">
      <c r="A136" s="181" t="s">
        <v>1419</v>
      </c>
      <c r="B136" s="182" t="s">
        <v>1127</v>
      </c>
      <c r="C136" s="186" t="s">
        <v>15084</v>
      </c>
      <c r="D136" s="230"/>
      <c r="E136" s="182" t="s">
        <v>1109</v>
      </c>
      <c r="F136" s="182" t="s">
        <v>1419</v>
      </c>
      <c r="G136" s="182" t="s">
        <v>13240</v>
      </c>
      <c r="H136" s="183"/>
      <c r="I136" s="184"/>
      <c r="J136" s="184"/>
      <c r="K136" s="224"/>
      <c r="L136" s="224"/>
      <c r="M136" s="224"/>
      <c r="N136" s="224" t="s">
        <v>15843</v>
      </c>
      <c r="O136" s="224" t="s">
        <v>15843</v>
      </c>
      <c r="P136" s="185"/>
      <c r="Q136" s="225" t="s">
        <v>15844</v>
      </c>
      <c r="R136" s="182" t="str">
        <f ca="1">IF(ISERROR($V136),"",OFFSET('Smelter Look-up'!$C$4,$V136-4,0)&amp;"")</f>
        <v>KEMET de Mexico</v>
      </c>
      <c r="S136" s="181" t="str">
        <f t="shared" ca="1" si="21"/>
        <v>MX</v>
      </c>
      <c r="T136" s="181" t="str">
        <f ca="1">IF(B136="","",IF(ISERROR(MATCH($J136,SorP!$B$1:$B$6279,0)),"",INDIRECT("'SorP'!$A$"&amp;MATCH($S136&amp;$J136,SorP!C:C,0))))</f>
        <v/>
      </c>
      <c r="U136" s="201"/>
      <c r="V136" s="226">
        <f>IF(C136="",NA(),IF(OR(C136="Smelter not listed",C136="Smelter not yet identified"),MATCH($B136&amp;$D136,'Smelter Look-up'!$J:$J,0),MATCH($B136&amp;$C136,'Smelter Look-up'!$J:$J,0)))</f>
        <v>346</v>
      </c>
      <c r="X136" s="227">
        <f t="shared" si="22"/>
        <v>0</v>
      </c>
      <c r="AB136" s="228" t="str">
        <f t="shared" si="23"/>
        <v>TantalumKEMET de Mexico</v>
      </c>
    </row>
    <row r="137" spans="1:28" s="227" customFormat="1" ht="27">
      <c r="A137" s="181" t="s">
        <v>752</v>
      </c>
      <c r="B137" s="182" t="s">
        <v>1127</v>
      </c>
      <c r="C137" s="186" t="s">
        <v>2152</v>
      </c>
      <c r="D137" s="230"/>
      <c r="E137" s="182" t="s">
        <v>1102</v>
      </c>
      <c r="F137" s="182" t="s">
        <v>752</v>
      </c>
      <c r="G137" s="182" t="s">
        <v>13240</v>
      </c>
      <c r="H137" s="183"/>
      <c r="I137" s="184"/>
      <c r="J137" s="184"/>
      <c r="K137" s="224"/>
      <c r="L137" s="224"/>
      <c r="M137" s="224"/>
      <c r="N137" s="224" t="s">
        <v>15843</v>
      </c>
      <c r="O137" s="224" t="s">
        <v>15843</v>
      </c>
      <c r="P137" s="185"/>
      <c r="Q137" s="225" t="s">
        <v>15844</v>
      </c>
      <c r="R137" s="182" t="str">
        <f ca="1">IF(ISERROR($V137),"",OFFSET('Smelter Look-up'!$C$4,$V137-4,0)&amp;"")</f>
        <v>Metallurgical Products India Pvt., Ltd.</v>
      </c>
      <c r="S137" s="181" t="str">
        <f t="shared" ca="1" si="21"/>
        <v>IN</v>
      </c>
      <c r="T137" s="181" t="str">
        <f ca="1">IF(B137="","",IF(ISERROR(MATCH($J137,SorP!$B$1:$B$6279,0)),"",INDIRECT("'SorP'!$A$"&amp;MATCH($S137&amp;$J137,SorP!C:C,0))))</f>
        <v/>
      </c>
      <c r="U137" s="201"/>
      <c r="V137" s="226">
        <f>IF(C137="",NA(),IF(OR(C137="Smelter not listed",C137="Smelter not yet identified"),MATCH($B137&amp;$D137,'Smelter Look-up'!$J:$J,0),MATCH($B137&amp;$C137,'Smelter Look-up'!$J:$J,0)))</f>
        <v>350</v>
      </c>
      <c r="X137" s="227">
        <f t="shared" si="22"/>
        <v>0</v>
      </c>
      <c r="AB137" s="228" t="str">
        <f t="shared" si="23"/>
        <v>TantalumMetallurgical Products India Pvt., Ltd.</v>
      </c>
    </row>
    <row r="138" spans="1:28" s="227" customFormat="1" ht="20">
      <c r="A138" s="181" t="s">
        <v>753</v>
      </c>
      <c r="B138" s="182" t="s">
        <v>1127</v>
      </c>
      <c r="C138" s="186" t="s">
        <v>12430</v>
      </c>
      <c r="D138" s="230"/>
      <c r="E138" s="182" t="s">
        <v>1092</v>
      </c>
      <c r="F138" s="182" t="s">
        <v>753</v>
      </c>
      <c r="G138" s="182" t="s">
        <v>13240</v>
      </c>
      <c r="H138" s="183"/>
      <c r="I138" s="184"/>
      <c r="J138" s="184"/>
      <c r="K138" s="224"/>
      <c r="L138" s="224"/>
      <c r="M138" s="224"/>
      <c r="N138" s="224"/>
      <c r="O138" s="224"/>
      <c r="P138" s="185"/>
      <c r="Q138" s="225" t="s">
        <v>15844</v>
      </c>
      <c r="R138" s="182" t="str">
        <f ca="1">IF(ISERROR($V138),"",OFFSET('Smelter Look-up'!$C$4,$V138-4,0)&amp;"")</f>
        <v>Mineracao Taboca S.A.</v>
      </c>
      <c r="S138" s="181" t="str">
        <f t="shared" ca="1" si="21"/>
        <v>BR</v>
      </c>
      <c r="T138" s="181" t="str">
        <f ca="1">IF(B138="","",IF(ISERROR(MATCH($J138,SorP!$B$1:$B$6279,0)),"",INDIRECT("'SorP'!$A$"&amp;MATCH($S138&amp;$J138,SorP!C:C,0))))</f>
        <v/>
      </c>
      <c r="U138" s="201"/>
      <c r="V138" s="226">
        <f>IF(C138="",NA(),IF(OR(C138="Smelter not listed",C138="Smelter not yet identified"),MATCH($B138&amp;$D138,'Smelter Look-up'!$J:$J,0),MATCH($B138&amp;$C138,'Smelter Look-up'!$J:$J,0)))</f>
        <v>351</v>
      </c>
      <c r="X138" s="227">
        <f t="shared" si="22"/>
        <v>0</v>
      </c>
      <c r="AB138" s="228" t="str">
        <f t="shared" si="23"/>
        <v>TantalumMineracao Taboca S.A.</v>
      </c>
    </row>
    <row r="139" spans="1:28" s="227" customFormat="1" ht="27">
      <c r="A139" s="181" t="s">
        <v>754</v>
      </c>
      <c r="B139" s="182" t="s">
        <v>1127</v>
      </c>
      <c r="C139" s="186" t="s">
        <v>1225</v>
      </c>
      <c r="D139" s="230"/>
      <c r="E139" s="182" t="s">
        <v>1104</v>
      </c>
      <c r="F139" s="182" t="s">
        <v>754</v>
      </c>
      <c r="G139" s="182" t="s">
        <v>13240</v>
      </c>
      <c r="H139" s="183"/>
      <c r="I139" s="184"/>
      <c r="J139" s="184"/>
      <c r="K139" s="224"/>
      <c r="L139" s="224"/>
      <c r="M139" s="224"/>
      <c r="N139" s="224" t="s">
        <v>15860</v>
      </c>
      <c r="O139" s="224" t="s">
        <v>15860</v>
      </c>
      <c r="P139" s="185"/>
      <c r="Q139" s="225" t="s">
        <v>15844</v>
      </c>
      <c r="R139" s="182" t="str">
        <f ca="1">IF(ISERROR($V139),"",OFFSET('Smelter Look-up'!$C$4,$V139-4,0)&amp;"")</f>
        <v>Mitsui Mining and Smelting Co., Ltd.</v>
      </c>
      <c r="S139" s="181" t="str">
        <f t="shared" ca="1" si="21"/>
        <v>JP</v>
      </c>
      <c r="T139" s="181" t="str">
        <f ca="1">IF(B139="","",IF(ISERROR(MATCH($J139,SorP!$B$1:$B$6279,0)),"",INDIRECT("'SorP'!$A$"&amp;MATCH($S139&amp;$J139,SorP!C:C,0))))</f>
        <v/>
      </c>
      <c r="U139" s="201"/>
      <c r="V139" s="226">
        <f>IF(C139="",NA(),IF(OR(C139="Smelter not listed",C139="Smelter not yet identified"),MATCH($B139&amp;$D139,'Smelter Look-up'!$J:$J,0),MATCH($B139&amp;$C139,'Smelter Look-up'!$J:$J,0)))</f>
        <v>355</v>
      </c>
      <c r="X139" s="227">
        <f t="shared" si="22"/>
        <v>0</v>
      </c>
      <c r="AB139" s="228" t="str">
        <f t="shared" si="23"/>
        <v>TantalumMitsui Mining and Smelting Co., Ltd.</v>
      </c>
    </row>
    <row r="140" spans="1:28" s="227" customFormat="1" ht="27">
      <c r="A140" s="181" t="s">
        <v>756</v>
      </c>
      <c r="B140" s="182" t="s">
        <v>1127</v>
      </c>
      <c r="C140" s="186" t="s">
        <v>1026</v>
      </c>
      <c r="D140" s="230"/>
      <c r="E140" s="182" t="s">
        <v>1096</v>
      </c>
      <c r="F140" s="182" t="s">
        <v>756</v>
      </c>
      <c r="G140" s="182" t="s">
        <v>13240</v>
      </c>
      <c r="H140" s="183"/>
      <c r="I140" s="184"/>
      <c r="J140" s="184"/>
      <c r="K140" s="224"/>
      <c r="L140" s="224"/>
      <c r="M140" s="224"/>
      <c r="N140" s="224" t="s">
        <v>15861</v>
      </c>
      <c r="O140" s="224" t="s">
        <v>15861</v>
      </c>
      <c r="P140" s="185"/>
      <c r="Q140" s="225" t="s">
        <v>15844</v>
      </c>
      <c r="R140" s="182" t="str">
        <f ca="1">IF(ISERROR($V140),"",OFFSET('Smelter Look-up'!$C$4,$V140-4,0)&amp;"")</f>
        <v>Ningxia Orient Tantalum Industry Co., Ltd.</v>
      </c>
      <c r="S140" s="181" t="str">
        <f t="shared" ca="1" si="21"/>
        <v>CN</v>
      </c>
      <c r="T140" s="181" t="str">
        <f ca="1">IF(B140="","",IF(ISERROR(MATCH($J140,SorP!$B$1:$B$6279,0)),"",INDIRECT("'SorP'!$A$"&amp;MATCH($S140&amp;$J140,SorP!C:C,0))))</f>
        <v/>
      </c>
      <c r="U140" s="201"/>
      <c r="V140" s="226">
        <f>IF(C140="",NA(),IF(OR(C140="Smelter not listed",C140="Smelter not yet identified"),MATCH($B140&amp;$D140,'Smelter Look-up'!$J:$J,0),MATCH($B140&amp;$C140,'Smelter Look-up'!$J:$J,0)))</f>
        <v>358</v>
      </c>
      <c r="X140" s="227">
        <f t="shared" si="22"/>
        <v>0</v>
      </c>
      <c r="AB140" s="228" t="str">
        <f t="shared" si="23"/>
        <v>TantalumNingxia Orient Tantalum Industry Co., Ltd.</v>
      </c>
    </row>
    <row r="141" spans="1:28" s="227" customFormat="1" ht="27">
      <c r="A141" s="181" t="s">
        <v>755</v>
      </c>
      <c r="B141" s="182" t="s">
        <v>1127</v>
      </c>
      <c r="C141" s="186" t="s">
        <v>2526</v>
      </c>
      <c r="D141" s="230"/>
      <c r="E141" s="182" t="s">
        <v>1099</v>
      </c>
      <c r="F141" s="182" t="s">
        <v>755</v>
      </c>
      <c r="G141" s="182" t="s">
        <v>13240</v>
      </c>
      <c r="H141" s="183"/>
      <c r="I141" s="184"/>
      <c r="J141" s="184"/>
      <c r="K141" s="224"/>
      <c r="L141" s="224"/>
      <c r="M141" s="224"/>
      <c r="N141" s="224" t="s">
        <v>15843</v>
      </c>
      <c r="O141" s="224" t="s">
        <v>15843</v>
      </c>
      <c r="P141" s="185"/>
      <c r="Q141" s="225" t="s">
        <v>15844</v>
      </c>
      <c r="R141" s="182" t="str">
        <f ca="1">IF(ISERROR($V141),"",OFFSET('Smelter Look-up'!$C$4,$V141-4,0)&amp;"")</f>
        <v>NPM Silmet AS</v>
      </c>
      <c r="S141" s="181" t="str">
        <f t="shared" ca="1" si="21"/>
        <v>EE</v>
      </c>
      <c r="T141" s="181" t="str">
        <f ca="1">IF(B141="","",IF(ISERROR(MATCH($J141,SorP!$B$1:$B$6279,0)),"",INDIRECT("'SorP'!$A$"&amp;MATCH($S141&amp;$J141,SorP!C:C,0))))</f>
        <v/>
      </c>
      <c r="U141" s="201"/>
      <c r="V141" s="226">
        <f>IF(C141="",NA(),IF(OR(C141="Smelter not listed",C141="Smelter not yet identified"),MATCH($B141&amp;$D141,'Smelter Look-up'!$J:$J,0),MATCH($B141&amp;$C141,'Smelter Look-up'!$J:$J,0)))</f>
        <v>359</v>
      </c>
      <c r="X141" s="227">
        <f t="shared" si="22"/>
        <v>0</v>
      </c>
      <c r="AB141" s="228" t="str">
        <f t="shared" si="23"/>
        <v>TantalumNPM Silmet AS</v>
      </c>
    </row>
    <row r="142" spans="1:28" s="227" customFormat="1" ht="27">
      <c r="A142" s="181" t="s">
        <v>757</v>
      </c>
      <c r="B142" s="182" t="s">
        <v>1127</v>
      </c>
      <c r="C142" s="186" t="s">
        <v>813</v>
      </c>
      <c r="D142" s="230"/>
      <c r="E142" s="182" t="s">
        <v>2432</v>
      </c>
      <c r="F142" s="182" t="s">
        <v>757</v>
      </c>
      <c r="G142" s="182" t="s">
        <v>13240</v>
      </c>
      <c r="H142" s="183"/>
      <c r="I142" s="184"/>
      <c r="J142" s="184"/>
      <c r="K142" s="224"/>
      <c r="L142" s="224"/>
      <c r="M142" s="224"/>
      <c r="N142" s="224" t="s">
        <v>15845</v>
      </c>
      <c r="O142" s="224" t="s">
        <v>15845</v>
      </c>
      <c r="P142" s="185" t="s">
        <v>488</v>
      </c>
      <c r="Q142" s="225" t="s">
        <v>15844</v>
      </c>
      <c r="R142" s="182" t="str">
        <f ca="1">IF(ISERROR($V142),"",OFFSET('Smelter Look-up'!$C$4,$V142-4,0)&amp;"")</f>
        <v>QuantumClean</v>
      </c>
      <c r="S142" s="181" t="str">
        <f t="shared" ca="1" si="21"/>
        <v>US</v>
      </c>
      <c r="T142" s="181" t="str">
        <f ca="1">IF(B142="","",IF(ISERROR(MATCH($J142,SorP!$B$1:$B$6279,0)),"",INDIRECT("'SorP'!$A$"&amp;MATCH($S142&amp;$J142,SorP!C:C,0))))</f>
        <v/>
      </c>
      <c r="U142" s="201"/>
      <c r="V142" s="226">
        <f>IF(C142="",NA(),IF(OR(C142="Smelter not listed",C142="Smelter not yet identified"),MATCH($B142&amp;$D142,'Smelter Look-up'!$J:$J,0),MATCH($B142&amp;$C142,'Smelter Look-up'!$J:$J,0)))</f>
        <v>361</v>
      </c>
      <c r="X142" s="227">
        <f t="shared" si="22"/>
        <v>0</v>
      </c>
      <c r="AB142" s="228" t="str">
        <f t="shared" si="23"/>
        <v>TantalumQuantumClean</v>
      </c>
    </row>
    <row r="143" spans="1:28" s="227" customFormat="1" ht="20">
      <c r="A143" s="181" t="s">
        <v>1757</v>
      </c>
      <c r="B143" s="182" t="s">
        <v>1127</v>
      </c>
      <c r="C143" s="186" t="s">
        <v>12434</v>
      </c>
      <c r="D143" s="230"/>
      <c r="E143" s="182" t="s">
        <v>1092</v>
      </c>
      <c r="F143" s="182" t="s">
        <v>1757</v>
      </c>
      <c r="G143" s="182" t="s">
        <v>13240</v>
      </c>
      <c r="H143" s="183"/>
      <c r="I143" s="184"/>
      <c r="J143" s="184"/>
      <c r="K143" s="224"/>
      <c r="L143" s="224"/>
      <c r="M143" s="224"/>
      <c r="N143" s="224"/>
      <c r="O143" s="224"/>
      <c r="P143" s="185"/>
      <c r="Q143" s="225" t="s">
        <v>15844</v>
      </c>
      <c r="R143" s="182" t="str">
        <f ca="1">IF(ISERROR($V143),"",OFFSET('Smelter Look-up'!$C$4,$V143-4,0)&amp;"")</f>
        <v>Resind Industria e Comercio Ltda.</v>
      </c>
      <c r="S143" s="181" t="str">
        <f t="shared" ca="1" si="21"/>
        <v>BR</v>
      </c>
      <c r="T143" s="181" t="str">
        <f ca="1">IF(B143="","",IF(ISERROR(MATCH($J143,SorP!$B$1:$B$6279,0)),"",INDIRECT("'SorP'!$A$"&amp;MATCH($S143&amp;$J143,SorP!C:C,0))))</f>
        <v/>
      </c>
      <c r="U143" s="201"/>
      <c r="V143" s="226">
        <f>IF(C143="",NA(),IF(OR(C143="Smelter not listed",C143="Smelter not yet identified"),MATCH($B143&amp;$D143,'Smelter Look-up'!$J:$J,0),MATCH($B143&amp;$C143,'Smelter Look-up'!$J:$J,0)))</f>
        <v>363</v>
      </c>
      <c r="X143" s="227">
        <f t="shared" si="22"/>
        <v>0</v>
      </c>
      <c r="AB143" s="228" t="str">
        <f t="shared" si="23"/>
        <v>TantalumResind Industria e Comercio Ltda.</v>
      </c>
    </row>
    <row r="144" spans="1:28" s="227" customFormat="1" ht="27">
      <c r="A144" s="181" t="s">
        <v>15086</v>
      </c>
      <c r="B144" s="182" t="s">
        <v>1127</v>
      </c>
      <c r="C144" s="186" t="s">
        <v>15468</v>
      </c>
      <c r="D144" s="230"/>
      <c r="E144" s="182" t="s">
        <v>1096</v>
      </c>
      <c r="F144" s="182" t="s">
        <v>15086</v>
      </c>
      <c r="G144" s="182" t="s">
        <v>13240</v>
      </c>
      <c r="H144" s="183"/>
      <c r="I144" s="184"/>
      <c r="J144" s="184"/>
      <c r="K144" s="224"/>
      <c r="L144" s="224"/>
      <c r="M144" s="224"/>
      <c r="N144" s="224"/>
      <c r="O144" s="224"/>
      <c r="P144" s="185"/>
      <c r="Q144" s="225" t="s">
        <v>15844</v>
      </c>
      <c r="R144" s="182" t="str">
        <f ca="1">IF(ISERROR($V144),"",OFFSET('Smelter Look-up'!$C$4,$V144-4,0)&amp;"")</f>
        <v>RFH Yancheng Jinye New Material Technology Co., Ltd.</v>
      </c>
      <c r="S144" s="181" t="str">
        <f t="shared" ca="1" si="21"/>
        <v>CN</v>
      </c>
      <c r="T144" s="181" t="str">
        <f ca="1">IF(B144="","",IF(ISERROR(MATCH($J144,SorP!$B$1:$B$6279,0)),"",INDIRECT("'SorP'!$A$"&amp;MATCH($S144&amp;$J144,SorP!C:C,0))))</f>
        <v/>
      </c>
      <c r="U144" s="201"/>
      <c r="V144" s="226">
        <f>IF(C144="",NA(),IF(OR(C144="Smelter not listed",C144="Smelter not yet identified"),MATCH($B144&amp;$D144,'Smelter Look-up'!$J:$J,0),MATCH($B144&amp;$C144,'Smelter Look-up'!$J:$J,0)))</f>
        <v>367</v>
      </c>
      <c r="X144" s="227">
        <f t="shared" si="22"/>
        <v>0</v>
      </c>
      <c r="AB144" s="228" t="str">
        <f t="shared" si="23"/>
        <v>TantalumRFH Yancheng Jinye New Material Technology Co., Ltd.</v>
      </c>
    </row>
    <row r="145" spans="1:28" s="227" customFormat="1" ht="20">
      <c r="A145" s="181" t="s">
        <v>760</v>
      </c>
      <c r="B145" s="182" t="s">
        <v>1127</v>
      </c>
      <c r="C145" s="186" t="s">
        <v>2445</v>
      </c>
      <c r="D145" s="230"/>
      <c r="E145" s="182" t="s">
        <v>1104</v>
      </c>
      <c r="F145" s="182" t="s">
        <v>760</v>
      </c>
      <c r="G145" s="182" t="s">
        <v>13240</v>
      </c>
      <c r="H145" s="183"/>
      <c r="I145" s="184"/>
      <c r="J145" s="184"/>
      <c r="K145" s="224"/>
      <c r="L145" s="224"/>
      <c r="M145" s="224"/>
      <c r="N145" s="224" t="s">
        <v>15845</v>
      </c>
      <c r="O145" s="224" t="s">
        <v>15845</v>
      </c>
      <c r="P145" s="185" t="s">
        <v>488</v>
      </c>
      <c r="Q145" s="225" t="s">
        <v>15844</v>
      </c>
      <c r="R145" s="182" t="str">
        <f ca="1">IF(ISERROR($V145),"",OFFSET('Smelter Look-up'!$C$4,$V145-4,0)&amp;"")</f>
        <v>Taki Chemical Co., Ltd.</v>
      </c>
      <c r="S145" s="181" t="str">
        <f t="shared" ca="1" si="21"/>
        <v>JP</v>
      </c>
      <c r="T145" s="181" t="str">
        <f ca="1">IF(B145="","",IF(ISERROR(MATCH($J145,SorP!$B$1:$B$6279,0)),"",INDIRECT("'SorP'!$A$"&amp;MATCH($S145&amp;$J145,SorP!C:C,0))))</f>
        <v/>
      </c>
      <c r="U145" s="201"/>
      <c r="V145" s="226">
        <f>IF(C145="",NA(),IF(OR(C145="Smelter not listed",C145="Smelter not yet identified"),MATCH($B145&amp;$D145,'Smelter Look-up'!$J:$J,0),MATCH($B145&amp;$C145,'Smelter Look-up'!$J:$J,0)))</f>
        <v>371</v>
      </c>
      <c r="X145" s="227">
        <f t="shared" si="22"/>
        <v>0</v>
      </c>
      <c r="AB145" s="228" t="str">
        <f t="shared" si="23"/>
        <v>TantalumTaki Chemical Co., Ltd.</v>
      </c>
    </row>
    <row r="146" spans="1:28" s="227" customFormat="1" ht="40.5">
      <c r="A146" s="181" t="s">
        <v>1411</v>
      </c>
      <c r="B146" s="182" t="s">
        <v>1127</v>
      </c>
      <c r="C146" s="186" t="s">
        <v>15080</v>
      </c>
      <c r="D146" s="230"/>
      <c r="E146" s="182" t="s">
        <v>884</v>
      </c>
      <c r="F146" s="182" t="s">
        <v>1411</v>
      </c>
      <c r="G146" s="182" t="s">
        <v>13240</v>
      </c>
      <c r="H146" s="183"/>
      <c r="I146" s="184"/>
      <c r="J146" s="184"/>
      <c r="K146" s="224"/>
      <c r="L146" s="224"/>
      <c r="M146" s="224"/>
      <c r="N146" s="224" t="s">
        <v>15859</v>
      </c>
      <c r="O146" s="224" t="s">
        <v>15859</v>
      </c>
      <c r="P146" s="185"/>
      <c r="Q146" s="225" t="s">
        <v>15844</v>
      </c>
      <c r="R146" s="182" t="str">
        <f ca="1">IF(ISERROR($V146),"",OFFSET('Smelter Look-up'!$C$4,$V146-4,0)&amp;"")</f>
        <v>TANIOBIS Co., Ltd.</v>
      </c>
      <c r="S146" s="181" t="str">
        <f t="shared" ca="1" si="21"/>
        <v>TH</v>
      </c>
      <c r="T146" s="181" t="str">
        <f ca="1">IF(B146="","",IF(ISERROR(MATCH($J146,SorP!$B$1:$B$6279,0)),"",INDIRECT("'SorP'!$A$"&amp;MATCH($S146&amp;$J146,SorP!C:C,0))))</f>
        <v/>
      </c>
      <c r="U146" s="201"/>
      <c r="V146" s="226">
        <f>IF(C146="",NA(),IF(OR(C146="Smelter not listed",C146="Smelter not yet identified"),MATCH($B146&amp;$D146,'Smelter Look-up'!$J:$J,0),MATCH($B146&amp;$C146,'Smelter Look-up'!$J:$J,0)))</f>
        <v>373</v>
      </c>
      <c r="X146" s="227">
        <f t="shared" si="22"/>
        <v>0</v>
      </c>
      <c r="AB146" s="228" t="str">
        <f t="shared" si="23"/>
        <v>TantalumTANIOBIS Co., Ltd.</v>
      </c>
    </row>
    <row r="147" spans="1:28" s="227" customFormat="1" ht="40.5">
      <c r="A147" s="181" t="s">
        <v>1412</v>
      </c>
      <c r="B147" s="182" t="s">
        <v>1127</v>
      </c>
      <c r="C147" s="186" t="s">
        <v>15083</v>
      </c>
      <c r="D147" s="230"/>
      <c r="E147" s="182" t="s">
        <v>1097</v>
      </c>
      <c r="F147" s="182" t="s">
        <v>1412</v>
      </c>
      <c r="G147" s="182" t="s">
        <v>13240</v>
      </c>
      <c r="H147" s="183"/>
      <c r="I147" s="184"/>
      <c r="J147" s="184"/>
      <c r="K147" s="224"/>
      <c r="L147" s="224"/>
      <c r="M147" s="224"/>
      <c r="N147" s="224" t="s">
        <v>15859</v>
      </c>
      <c r="O147" s="224" t="s">
        <v>15859</v>
      </c>
      <c r="P147" s="185"/>
      <c r="Q147" s="225" t="s">
        <v>15844</v>
      </c>
      <c r="R147" s="182" t="str">
        <f ca="1">IF(ISERROR($V147),"",OFFSET('Smelter Look-up'!$C$4,$V147-4,0)&amp;"")</f>
        <v>TANIOBIS GmbH</v>
      </c>
      <c r="S147" s="181" t="str">
        <f t="shared" ca="1" si="21"/>
        <v>DE</v>
      </c>
      <c r="T147" s="181" t="str">
        <f ca="1">IF(B147="","",IF(ISERROR(MATCH($J147,SorP!$B$1:$B$6279,0)),"",INDIRECT("'SorP'!$A$"&amp;MATCH($S147&amp;$J147,SorP!C:C,0))))</f>
        <v/>
      </c>
      <c r="U147" s="201"/>
      <c r="V147" s="226">
        <f>IF(C147="",NA(),IF(OR(C147="Smelter not listed",C147="Smelter not yet identified"),MATCH($B147&amp;$D147,'Smelter Look-up'!$J:$J,0),MATCH($B147&amp;$C147,'Smelter Look-up'!$J:$J,0)))</f>
        <v>374</v>
      </c>
      <c r="X147" s="227">
        <f t="shared" si="22"/>
        <v>0</v>
      </c>
      <c r="AB147" s="228" t="str">
        <f t="shared" si="23"/>
        <v>TantalumTANIOBIS GmbH</v>
      </c>
    </row>
    <row r="148" spans="1:28" s="227" customFormat="1" ht="20">
      <c r="A148" s="181" t="s">
        <v>1416</v>
      </c>
      <c r="B148" s="182" t="s">
        <v>1127</v>
      </c>
      <c r="C148" s="186" t="s">
        <v>15081</v>
      </c>
      <c r="D148" s="230"/>
      <c r="E148" s="182" t="s">
        <v>1104</v>
      </c>
      <c r="F148" s="182" t="s">
        <v>1416</v>
      </c>
      <c r="G148" s="182" t="s">
        <v>13240</v>
      </c>
      <c r="H148" s="183"/>
      <c r="I148" s="184"/>
      <c r="J148" s="184"/>
      <c r="K148" s="224"/>
      <c r="L148" s="224"/>
      <c r="M148" s="224"/>
      <c r="N148" s="224"/>
      <c r="O148" s="224"/>
      <c r="P148" s="185"/>
      <c r="Q148" s="225" t="s">
        <v>15844</v>
      </c>
      <c r="R148" s="182" t="str">
        <f ca="1">IF(ISERROR($V148),"",OFFSET('Smelter Look-up'!$C$4,$V148-4,0)&amp;"")</f>
        <v>TANIOBIS Japan Co., Ltd.</v>
      </c>
      <c r="S148" s="181" t="str">
        <f t="shared" ca="1" si="21"/>
        <v>JP</v>
      </c>
      <c r="T148" s="181" t="str">
        <f ca="1">IF(B148="","",IF(ISERROR(MATCH($J148,SorP!$B$1:$B$6279,0)),"",INDIRECT("'SorP'!$A$"&amp;MATCH($S148&amp;$J148,SorP!C:C,0))))</f>
        <v/>
      </c>
      <c r="U148" s="201"/>
      <c r="V148" s="226">
        <f>IF(C148="",NA(),IF(OR(C148="Smelter not listed",C148="Smelter not yet identified"),MATCH($B148&amp;$D148,'Smelter Look-up'!$J:$J,0),MATCH($B148&amp;$C148,'Smelter Look-up'!$J:$J,0)))</f>
        <v>375</v>
      </c>
      <c r="X148" s="227">
        <f t="shared" si="22"/>
        <v>0</v>
      </c>
      <c r="AB148" s="228" t="str">
        <f t="shared" si="23"/>
        <v>TantalumTANIOBIS Japan Co., Ltd.</v>
      </c>
    </row>
    <row r="149" spans="1:28" s="227" customFormat="1" ht="20">
      <c r="A149" s="181" t="s">
        <v>1417</v>
      </c>
      <c r="B149" s="182" t="s">
        <v>1127</v>
      </c>
      <c r="C149" s="186" t="s">
        <v>15082</v>
      </c>
      <c r="D149" s="230"/>
      <c r="E149" s="182" t="s">
        <v>1097</v>
      </c>
      <c r="F149" s="182" t="s">
        <v>1417</v>
      </c>
      <c r="G149" s="182" t="s">
        <v>13240</v>
      </c>
      <c r="H149" s="183"/>
      <c r="I149" s="184"/>
      <c r="J149" s="184"/>
      <c r="K149" s="224"/>
      <c r="L149" s="224"/>
      <c r="M149" s="224"/>
      <c r="N149" s="224" t="s">
        <v>15845</v>
      </c>
      <c r="O149" s="224" t="s">
        <v>15845</v>
      </c>
      <c r="P149" s="185" t="s">
        <v>488</v>
      </c>
      <c r="Q149" s="225" t="s">
        <v>15844</v>
      </c>
      <c r="R149" s="182" t="str">
        <f ca="1">IF(ISERROR($V149),"",OFFSET('Smelter Look-up'!$C$4,$V149-4,0)&amp;"")</f>
        <v>TANIOBIS Smelting GmbH &amp; Co. KG</v>
      </c>
      <c r="S149" s="181" t="str">
        <f t="shared" ca="1" si="21"/>
        <v>DE</v>
      </c>
      <c r="T149" s="181" t="str">
        <f ca="1">IF(B149="","",IF(ISERROR(MATCH($J149,SorP!$B$1:$B$6279,0)),"",INDIRECT("'SorP'!$A$"&amp;MATCH($S149&amp;$J149,SorP!C:C,0))))</f>
        <v/>
      </c>
      <c r="U149" s="201"/>
      <c r="V149" s="226">
        <f>IF(C149="",NA(),IF(OR(C149="Smelter not listed",C149="Smelter not yet identified"),MATCH($B149&amp;$D149,'Smelter Look-up'!$J:$J,0),MATCH($B149&amp;$C149,'Smelter Look-up'!$J:$J,0)))</f>
        <v>376</v>
      </c>
      <c r="X149" s="227">
        <f t="shared" si="22"/>
        <v>0</v>
      </c>
      <c r="AB149" s="228" t="str">
        <f t="shared" si="23"/>
        <v>TantalumTANIOBIS Smelting GmbH &amp; Co. KG</v>
      </c>
    </row>
    <row r="150" spans="1:28" s="227" customFormat="1" ht="27">
      <c r="A150" s="181" t="s">
        <v>761</v>
      </c>
      <c r="B150" s="182" t="s">
        <v>1127</v>
      </c>
      <c r="C150" s="186" t="s">
        <v>1735</v>
      </c>
      <c r="D150" s="230"/>
      <c r="E150" s="182" t="s">
        <v>2432</v>
      </c>
      <c r="F150" s="182" t="s">
        <v>761</v>
      </c>
      <c r="G150" s="182" t="s">
        <v>13240</v>
      </c>
      <c r="H150" s="183"/>
      <c r="I150" s="184"/>
      <c r="J150" s="184"/>
      <c r="K150" s="224"/>
      <c r="L150" s="224"/>
      <c r="M150" s="224"/>
      <c r="N150" s="224" t="s">
        <v>15845</v>
      </c>
      <c r="O150" s="224" t="s">
        <v>15845</v>
      </c>
      <c r="P150" s="185" t="s">
        <v>488</v>
      </c>
      <c r="Q150" s="225" t="s">
        <v>15844</v>
      </c>
      <c r="R150" s="182" t="str">
        <f ca="1">IF(ISERROR($V150),"",OFFSET('Smelter Look-up'!$C$4,$V150-4,0)&amp;"")</f>
        <v>Telex Metals</v>
      </c>
      <c r="S150" s="181" t="str">
        <f t="shared" ca="1" si="21"/>
        <v>US</v>
      </c>
      <c r="T150" s="181" t="str">
        <f ca="1">IF(B150="","",IF(ISERROR(MATCH($J150,SorP!$B$1:$B$6279,0)),"",INDIRECT("'SorP'!$A$"&amp;MATCH($S150&amp;$J150,SorP!C:C,0))))</f>
        <v/>
      </c>
      <c r="U150" s="201"/>
      <c r="V150" s="226">
        <f>IF(C150="",NA(),IF(OR(C150="Smelter not listed",C150="Smelter not yet identified"),MATCH($B150&amp;$D150,'Smelter Look-up'!$J:$J,0),MATCH($B150&amp;$C150,'Smelter Look-up'!$J:$J,0)))</f>
        <v>377</v>
      </c>
      <c r="X150" s="227">
        <f t="shared" si="22"/>
        <v>0</v>
      </c>
      <c r="AB150" s="228" t="str">
        <f t="shared" si="23"/>
        <v>TantalumTelex Metals</v>
      </c>
    </row>
    <row r="151" spans="1:28" s="227" customFormat="1" ht="40.5">
      <c r="A151" s="181" t="s">
        <v>762</v>
      </c>
      <c r="B151" s="182" t="s">
        <v>1127</v>
      </c>
      <c r="C151" s="186" t="s">
        <v>1738</v>
      </c>
      <c r="D151" s="230"/>
      <c r="E151" s="182" t="s">
        <v>1105</v>
      </c>
      <c r="F151" s="182" t="s">
        <v>762</v>
      </c>
      <c r="G151" s="182" t="s">
        <v>13240</v>
      </c>
      <c r="H151" s="183"/>
      <c r="I151" s="184"/>
      <c r="J151" s="184"/>
      <c r="K151" s="224"/>
      <c r="L151" s="224"/>
      <c r="M151" s="224"/>
      <c r="N151" s="224" t="s">
        <v>15859</v>
      </c>
      <c r="O151" s="224" t="s">
        <v>15859</v>
      </c>
      <c r="P151" s="185"/>
      <c r="Q151" s="225" t="s">
        <v>15844</v>
      </c>
      <c r="R151" s="182" t="str">
        <f ca="1">IF(ISERROR($V151),"",OFFSET('Smelter Look-up'!$C$4,$V151-4,0)&amp;"")</f>
        <v>Ulba Metallurgical Plant JSC</v>
      </c>
      <c r="S151" s="181" t="str">
        <f t="shared" ca="1" si="21"/>
        <v>KZ</v>
      </c>
      <c r="T151" s="181" t="str">
        <f ca="1">IF(B151="","",IF(ISERROR(MATCH($J151,SorP!$B$1:$B$6279,0)),"",INDIRECT("'SorP'!$A$"&amp;MATCH($S151&amp;$J151,SorP!C:C,0))))</f>
        <v/>
      </c>
      <c r="U151" s="201"/>
      <c r="V151" s="226">
        <f>IF(C151="",NA(),IF(OR(C151="Smelter not listed",C151="Smelter not yet identified"),MATCH($B151&amp;$D151,'Smelter Look-up'!$J:$J,0),MATCH($B151&amp;$C151,'Smelter Look-up'!$J:$J,0)))</f>
        <v>379</v>
      </c>
      <c r="X151" s="227">
        <f t="shared" si="22"/>
        <v>0</v>
      </c>
      <c r="AB151" s="228" t="str">
        <f t="shared" si="23"/>
        <v>TantalumUlba Metallurgical Plant JSC</v>
      </c>
    </row>
    <row r="152" spans="1:28" s="227" customFormat="1" ht="27">
      <c r="A152" s="181" t="s">
        <v>748</v>
      </c>
      <c r="B152" s="182" t="s">
        <v>1127</v>
      </c>
      <c r="C152" s="186" t="s">
        <v>15079</v>
      </c>
      <c r="D152" s="230"/>
      <c r="E152" s="182" t="s">
        <v>1096</v>
      </c>
      <c r="F152" s="182" t="s">
        <v>748</v>
      </c>
      <c r="G152" s="182" t="s">
        <v>13240</v>
      </c>
      <c r="H152" s="183"/>
      <c r="I152" s="184"/>
      <c r="J152" s="184"/>
      <c r="K152" s="224"/>
      <c r="L152" s="224"/>
      <c r="M152" s="224"/>
      <c r="N152" s="224" t="s">
        <v>15858</v>
      </c>
      <c r="O152" s="224" t="s">
        <v>15858</v>
      </c>
      <c r="P152" s="185"/>
      <c r="Q152" s="225" t="s">
        <v>15844</v>
      </c>
      <c r="R152" s="182" t="str">
        <f ca="1">IF(ISERROR($V152),"",OFFSET('Smelter Look-up'!$C$4,$V152-4,0)&amp;"")</f>
        <v>XIMEI RESOURCES (GUANGDONG) LIMITED</v>
      </c>
      <c r="S152" s="181" t="str">
        <f t="shared" ca="1" si="21"/>
        <v>CN</v>
      </c>
      <c r="T152" s="181" t="str">
        <f ca="1">IF(B152="","",IF(ISERROR(MATCH($J152,SorP!$B$1:$B$6279,0)),"",INDIRECT("'SorP'!$A$"&amp;MATCH($S152&amp;$J152,SorP!C:C,0))))</f>
        <v/>
      </c>
      <c r="U152" s="201"/>
      <c r="V152" s="226">
        <f>IF(C152="",NA(),IF(OR(C152="Smelter not listed",C152="Smelter not yet identified"),MATCH($B152&amp;$D152,'Smelter Look-up'!$J:$J,0),MATCH($B152&amp;$C152,'Smelter Look-up'!$J:$J,0)))</f>
        <v>380</v>
      </c>
      <c r="X152" s="227">
        <f t="shared" si="22"/>
        <v>0</v>
      </c>
      <c r="AB152" s="228" t="str">
        <f t="shared" si="23"/>
        <v>TantalumXIMEI RESOURCES (GUANGDONG) LIMITED</v>
      </c>
    </row>
    <row r="153" spans="1:28" s="227" customFormat="1" ht="20">
      <c r="A153" s="181" t="s">
        <v>1395</v>
      </c>
      <c r="B153" s="182" t="s">
        <v>1127</v>
      </c>
      <c r="C153" s="186" t="s">
        <v>2170</v>
      </c>
      <c r="D153" s="230"/>
      <c r="E153" s="182" t="s">
        <v>1096</v>
      </c>
      <c r="F153" s="182" t="s">
        <v>1395</v>
      </c>
      <c r="G153" s="182" t="s">
        <v>13240</v>
      </c>
      <c r="H153" s="183"/>
      <c r="I153" s="184"/>
      <c r="J153" s="184"/>
      <c r="K153" s="224"/>
      <c r="L153" s="224"/>
      <c r="M153" s="224"/>
      <c r="N153" s="224" t="s">
        <v>15862</v>
      </c>
      <c r="O153" s="224" t="s">
        <v>15862</v>
      </c>
      <c r="P153" s="185"/>
      <c r="Q153" s="225" t="s">
        <v>15844</v>
      </c>
      <c r="R153" s="182" t="str">
        <f ca="1">IF(ISERROR($V153),"",OFFSET('Smelter Look-up'!$C$4,$V153-4,0)&amp;"")</f>
        <v>XinXing HaoRong Electronic Material Co., Ltd.</v>
      </c>
      <c r="S153" s="181" t="str">
        <f t="shared" ca="1" si="21"/>
        <v>CN</v>
      </c>
      <c r="T153" s="181" t="str">
        <f ca="1">IF(B153="","",IF(ISERROR(MATCH($J153,SorP!$B$1:$B$6279,0)),"",INDIRECT("'SorP'!$A$"&amp;MATCH($S153&amp;$J153,SorP!C:C,0))))</f>
        <v/>
      </c>
      <c r="U153" s="201"/>
      <c r="V153" s="226">
        <f>IF(C153="",NA(),IF(OR(C153="Smelter not listed",C153="Smelter not yet identified"),MATCH($B153&amp;$D153,'Smelter Look-up'!$J:$J,0),MATCH($B153&amp;$C153,'Smelter Look-up'!$J:$J,0)))</f>
        <v>381</v>
      </c>
      <c r="X153" s="227">
        <f t="shared" si="22"/>
        <v>0</v>
      </c>
      <c r="AB153" s="228" t="str">
        <f t="shared" si="23"/>
        <v>TantalumXinXing HaoRong Electronic Material Co., Ltd.</v>
      </c>
    </row>
    <row r="154" spans="1:28" s="227" customFormat="1" ht="20">
      <c r="A154" s="181" t="s">
        <v>758</v>
      </c>
      <c r="B154" s="182" t="s">
        <v>1127</v>
      </c>
      <c r="C154" s="186" t="s">
        <v>13275</v>
      </c>
      <c r="D154" s="230"/>
      <c r="E154" s="182" t="s">
        <v>1096</v>
      </c>
      <c r="F154" s="182" t="s">
        <v>758</v>
      </c>
      <c r="G154" s="182" t="s">
        <v>13240</v>
      </c>
      <c r="H154" s="183"/>
      <c r="I154" s="184"/>
      <c r="J154" s="184"/>
      <c r="K154" s="224"/>
      <c r="L154" s="224"/>
      <c r="M154" s="224"/>
      <c r="N154" s="224"/>
      <c r="O154" s="224"/>
      <c r="P154" s="185"/>
      <c r="Q154" s="225" t="s">
        <v>15844</v>
      </c>
      <c r="R154" s="182" t="str">
        <f ca="1">IF(ISERROR($V154),"",OFFSET('Smelter Look-up'!$C$4,$V154-4,0)&amp;"")</f>
        <v>Yanling Jincheng Tantalum &amp; Niobium Co., Ltd.</v>
      </c>
      <c r="S154" s="181" t="str">
        <f t="shared" ca="1" si="21"/>
        <v>CN</v>
      </c>
      <c r="T154" s="181" t="str">
        <f ca="1">IF(B154="","",IF(ISERROR(MATCH($J154,SorP!$B$1:$B$6279,0)),"",INDIRECT("'SorP'!$A$"&amp;MATCH($S154&amp;$J154,SorP!C:C,0))))</f>
        <v/>
      </c>
      <c r="U154" s="201"/>
      <c r="V154" s="226">
        <f>IF(C154="",NA(),IF(OR(C154="Smelter not listed",C154="Smelter not yet identified"),MATCH($B154&amp;$D154,'Smelter Look-up'!$J:$J,0),MATCH($B154&amp;$C154,'Smelter Look-up'!$J:$J,0)))</f>
        <v>383</v>
      </c>
      <c r="X154" s="227">
        <f t="shared" si="22"/>
        <v>0</v>
      </c>
      <c r="AB154" s="228" t="str">
        <f t="shared" si="23"/>
        <v>TantalumYanling Jincheng Tantalum &amp; Niobium Co., Ltd.</v>
      </c>
    </row>
    <row r="155" spans="1:28" s="227" customFormat="1" ht="27">
      <c r="A155" s="181" t="s">
        <v>763</v>
      </c>
      <c r="B155" s="182" t="s">
        <v>1126</v>
      </c>
      <c r="C155" s="186" t="s">
        <v>49</v>
      </c>
      <c r="D155" s="230"/>
      <c r="E155" s="182" t="s">
        <v>2432</v>
      </c>
      <c r="F155" s="182" t="s">
        <v>763</v>
      </c>
      <c r="G155" s="182" t="s">
        <v>13240</v>
      </c>
      <c r="H155" s="183"/>
      <c r="I155" s="184"/>
      <c r="J155" s="184"/>
      <c r="K155" s="224"/>
      <c r="L155" s="224"/>
      <c r="M155" s="224"/>
      <c r="N155" s="224" t="s">
        <v>15843</v>
      </c>
      <c r="O155" s="224" t="s">
        <v>15843</v>
      </c>
      <c r="P155" s="185"/>
      <c r="Q155" s="225" t="s">
        <v>15844</v>
      </c>
      <c r="R155" s="182" t="str">
        <f ca="1">IF(ISERROR($V155),"",OFFSET('Smelter Look-up'!$C$4,$V155-4,0)&amp;"")</f>
        <v>Alpha</v>
      </c>
      <c r="S155" s="181" t="str">
        <f t="shared" ca="1" si="21"/>
        <v>US</v>
      </c>
      <c r="T155" s="181" t="str">
        <f ca="1">IF(B155="","",IF(ISERROR(MATCH($J155,SorP!$B$1:$B$6279,0)),"",INDIRECT("'SorP'!$A$"&amp;MATCH($S155&amp;$J155,SorP!C:C,0))))</f>
        <v/>
      </c>
      <c r="U155" s="201"/>
      <c r="V155" s="226">
        <f>IF(C155="",NA(),IF(OR(C155="Smelter not listed",C155="Smelter not yet identified"),MATCH($B155&amp;$D155,'Smelter Look-up'!$J:$J,0),MATCH($B155&amp;$C155,'Smelter Look-up'!$J:$J,0)))</f>
        <v>389</v>
      </c>
      <c r="X155" s="227">
        <f t="shared" si="22"/>
        <v>0</v>
      </c>
      <c r="AB155" s="228" t="str">
        <f t="shared" si="23"/>
        <v>TinAlpha</v>
      </c>
    </row>
    <row r="156" spans="1:28" s="227" customFormat="1" ht="27">
      <c r="A156" s="181" t="s">
        <v>2278</v>
      </c>
      <c r="B156" s="182" t="s">
        <v>1126</v>
      </c>
      <c r="C156" s="186" t="s">
        <v>2335</v>
      </c>
      <c r="D156" s="230"/>
      <c r="E156" s="182" t="s">
        <v>1096</v>
      </c>
      <c r="F156" s="182" t="s">
        <v>2278</v>
      </c>
      <c r="G156" s="182" t="s">
        <v>13240</v>
      </c>
      <c r="H156" s="183"/>
      <c r="I156" s="184"/>
      <c r="J156" s="184"/>
      <c r="K156" s="224"/>
      <c r="L156" s="224"/>
      <c r="M156" s="224"/>
      <c r="N156" s="224" t="s">
        <v>15843</v>
      </c>
      <c r="O156" s="224" t="s">
        <v>15843</v>
      </c>
      <c r="P156" s="185"/>
      <c r="Q156" s="225" t="s">
        <v>15844</v>
      </c>
      <c r="R156" s="182" t="str">
        <f ca="1">IF(ISERROR($V156),"",OFFSET('Smelter Look-up'!$C$4,$V156-4,0)&amp;"")</f>
        <v>Chenzhou Yunxiang Mining and Metallurgy Co., Ltd.</v>
      </c>
      <c r="S156" s="181" t="str">
        <f t="shared" ca="1" si="21"/>
        <v>CN</v>
      </c>
      <c r="T156" s="181" t="str">
        <f ca="1">IF(B156="","",IF(ISERROR(MATCH($J156,SorP!$B$1:$B$6279,0)),"",INDIRECT("'SorP'!$A$"&amp;MATCH($S156&amp;$J156,SorP!C:C,0))))</f>
        <v/>
      </c>
      <c r="U156" s="201"/>
      <c r="V156" s="226">
        <f>IF(C156="",NA(),IF(OR(C156="Smelter not listed",C156="Smelter not yet identified"),MATCH($B156&amp;$D156,'Smelter Look-up'!$J:$J,0),MATCH($B156&amp;$C156,'Smelter Look-up'!$J:$J,0)))</f>
        <v>400</v>
      </c>
      <c r="X156" s="227">
        <f t="shared" si="22"/>
        <v>0</v>
      </c>
      <c r="AB156" s="228" t="str">
        <f t="shared" si="23"/>
        <v>TinChenzhou Yunxiang Mining and Metallurgy Co., Ltd.</v>
      </c>
    </row>
    <row r="157" spans="1:28" s="227" customFormat="1" ht="27">
      <c r="A157" s="181" t="s">
        <v>12930</v>
      </c>
      <c r="B157" s="182" t="s">
        <v>1126</v>
      </c>
      <c r="C157" s="186" t="s">
        <v>12929</v>
      </c>
      <c r="D157" s="230"/>
      <c r="E157" s="182" t="s">
        <v>1096</v>
      </c>
      <c r="F157" s="182" t="s">
        <v>12930</v>
      </c>
      <c r="G157" s="182" t="s">
        <v>13240</v>
      </c>
      <c r="H157" s="183"/>
      <c r="I157" s="184"/>
      <c r="J157" s="184"/>
      <c r="K157" s="224"/>
      <c r="L157" s="224"/>
      <c r="M157" s="224"/>
      <c r="N157" s="224" t="s">
        <v>15843</v>
      </c>
      <c r="O157" s="224" t="s">
        <v>15843</v>
      </c>
      <c r="P157" s="185"/>
      <c r="Q157" s="225" t="s">
        <v>15844</v>
      </c>
      <c r="R157" s="182" t="str">
        <f ca="1">IF(ISERROR($V157),"",OFFSET('Smelter Look-up'!$C$4,$V157-4,0)&amp;"")</f>
        <v>Chifeng Dajingzi Tin Industry Co., Ltd.</v>
      </c>
      <c r="S157" s="181" t="str">
        <f t="shared" ca="1" si="21"/>
        <v>CN</v>
      </c>
      <c r="T157" s="181" t="str">
        <f ca="1">IF(B157="","",IF(ISERROR(MATCH($J157,SorP!$B$1:$B$6279,0)),"",INDIRECT("'SorP'!$A$"&amp;MATCH($S157&amp;$J157,SorP!C:C,0))))</f>
        <v/>
      </c>
      <c r="U157" s="201"/>
      <c r="V157" s="226">
        <f>IF(C157="",NA(),IF(OR(C157="Smelter not listed",C157="Smelter not yet identified"),MATCH($B157&amp;$D157,'Smelter Look-up'!$J:$J,0),MATCH($B157&amp;$C157,'Smelter Look-up'!$J:$J,0)))</f>
        <v>401</v>
      </c>
      <c r="X157" s="227">
        <f t="shared" si="22"/>
        <v>0</v>
      </c>
      <c r="AB157" s="228" t="str">
        <f t="shared" si="23"/>
        <v>TinChifeng Dajingzi Tin Industry Co., Ltd.</v>
      </c>
    </row>
    <row r="158" spans="1:28" s="227" customFormat="1" ht="27">
      <c r="A158" s="181" t="s">
        <v>770</v>
      </c>
      <c r="B158" s="182" t="s">
        <v>1126</v>
      </c>
      <c r="C158" s="186" t="s">
        <v>1322</v>
      </c>
      <c r="D158" s="230"/>
      <c r="E158" s="182" t="s">
        <v>1096</v>
      </c>
      <c r="F158" s="182" t="s">
        <v>770</v>
      </c>
      <c r="G158" s="182" t="s">
        <v>13240</v>
      </c>
      <c r="H158" s="183"/>
      <c r="I158" s="184"/>
      <c r="J158" s="184"/>
      <c r="K158" s="224"/>
      <c r="L158" s="224"/>
      <c r="M158" s="224"/>
      <c r="N158" s="224" t="s">
        <v>15843</v>
      </c>
      <c r="O158" s="224" t="s">
        <v>15843</v>
      </c>
      <c r="P158" s="185"/>
      <c r="Q158" s="225" t="s">
        <v>15844</v>
      </c>
      <c r="R158" s="182" t="str">
        <f ca="1">IF(ISERROR($V158),"",OFFSET('Smelter Look-up'!$C$4,$V158-4,0)&amp;"")</f>
        <v>China Tin Group Co., Ltd.</v>
      </c>
      <c r="S158" s="181" t="str">
        <f t="shared" ca="1" si="21"/>
        <v>CN</v>
      </c>
      <c r="T158" s="181" t="str">
        <f ca="1">IF(B158="","",IF(ISERROR(MATCH($J158,SorP!$B$1:$B$6279,0)),"",INDIRECT("'SorP'!$A$"&amp;MATCH($S158&amp;$J158,SorP!C:C,0))))</f>
        <v/>
      </c>
      <c r="U158" s="201"/>
      <c r="V158" s="226">
        <f>IF(C158="",NA(),IF(OR(C158="Smelter not listed",C158="Smelter not yet identified"),MATCH($B158&amp;$D158,'Smelter Look-up'!$J:$J,0),MATCH($B158&amp;$C158,'Smelter Look-up'!$J:$J,0)))</f>
        <v>403</v>
      </c>
      <c r="X158" s="227">
        <f t="shared" si="22"/>
        <v>0</v>
      </c>
      <c r="AB158" s="228" t="str">
        <f t="shared" si="23"/>
        <v>TinChina Tin Group Co., Ltd.</v>
      </c>
    </row>
    <row r="159" spans="1:28" s="227" customFormat="1" ht="20">
      <c r="A159" s="181" t="s">
        <v>15092</v>
      </c>
      <c r="B159" s="182" t="s">
        <v>1126</v>
      </c>
      <c r="C159" s="186" t="s">
        <v>15091</v>
      </c>
      <c r="D159" s="230"/>
      <c r="E159" s="182" t="s">
        <v>1098</v>
      </c>
      <c r="F159" s="182" t="s">
        <v>15092</v>
      </c>
      <c r="G159" s="182" t="s">
        <v>13240</v>
      </c>
      <c r="H159" s="183"/>
      <c r="I159" s="184"/>
      <c r="J159" s="184"/>
      <c r="K159" s="224"/>
      <c r="L159" s="224"/>
      <c r="M159" s="224"/>
      <c r="N159" s="224" t="s">
        <v>15845</v>
      </c>
      <c r="O159" s="224" t="s">
        <v>15845</v>
      </c>
      <c r="P159" s="185" t="s">
        <v>488</v>
      </c>
      <c r="Q159" s="225" t="s">
        <v>15844</v>
      </c>
      <c r="R159" s="182" t="str">
        <f ca="1">IF(ISERROR($V159),"",OFFSET('Smelter Look-up'!$C$4,$V159-4,0)&amp;"")</f>
        <v>CRM Synergies</v>
      </c>
      <c r="S159" s="181" t="str">
        <f t="shared" ca="1" si="21"/>
        <v>ES</v>
      </c>
      <c r="T159" s="181" t="str">
        <f ca="1">IF(B159="","",IF(ISERROR(MATCH($J159,SorP!$B$1:$B$6279,0)),"",INDIRECT("'SorP'!$A$"&amp;MATCH($S159&amp;$J159,SorP!C:C,0))))</f>
        <v/>
      </c>
      <c r="U159" s="201"/>
      <c r="V159" s="226">
        <f>IF(C159="",NA(),IF(OR(C159="Smelter not listed",C159="Smelter not yet identified"),MATCH($B159&amp;$D159,'Smelter Look-up'!$J:$J,0),MATCH($B159&amp;$C159,'Smelter Look-up'!$J:$J,0)))</f>
        <v>411</v>
      </c>
      <c r="X159" s="227">
        <f t="shared" si="22"/>
        <v>0</v>
      </c>
      <c r="AB159" s="228" t="str">
        <f t="shared" si="23"/>
        <v>TinCRM Synergies</v>
      </c>
    </row>
    <row r="160" spans="1:28" s="227" customFormat="1" ht="20">
      <c r="A160" s="181" t="s">
        <v>15536</v>
      </c>
      <c r="B160" s="182" t="s">
        <v>1126</v>
      </c>
      <c r="C160" s="186" t="s">
        <v>15535</v>
      </c>
      <c r="D160" s="230"/>
      <c r="E160" s="182" t="s">
        <v>1101</v>
      </c>
      <c r="F160" s="182" t="s">
        <v>15536</v>
      </c>
      <c r="G160" s="182" t="s">
        <v>13240</v>
      </c>
      <c r="H160" s="183"/>
      <c r="I160" s="184"/>
      <c r="J160" s="184"/>
      <c r="K160" s="224"/>
      <c r="L160" s="224"/>
      <c r="M160" s="224"/>
      <c r="N160" s="224"/>
      <c r="O160" s="224"/>
      <c r="P160" s="185"/>
      <c r="Q160" s="225" t="s">
        <v>15844</v>
      </c>
      <c r="R160" s="182" t="str">
        <f ca="1">IF(ISERROR($V160),"",OFFSET('Smelter Look-up'!$C$4,$V160-4,0)&amp;"")</f>
        <v>CV Ayi Jaya</v>
      </c>
      <c r="S160" s="181" t="str">
        <f t="shared" ca="1" si="21"/>
        <v>ID</v>
      </c>
      <c r="T160" s="181" t="str">
        <f ca="1">IF(B160="","",IF(ISERROR(MATCH($J160,SorP!$B$1:$B$6279,0)),"",INDIRECT("'SorP'!$A$"&amp;MATCH($S160&amp;$J160,SorP!C:C,0))))</f>
        <v/>
      </c>
      <c r="U160" s="201"/>
      <c r="V160" s="226">
        <f>IF(C160="",NA(),IF(OR(C160="Smelter not listed",C160="Smelter not yet identified"),MATCH($B160&amp;$D160,'Smelter Look-up'!$J:$J,0),MATCH($B160&amp;$C160,'Smelter Look-up'!$J:$J,0)))</f>
        <v>412</v>
      </c>
      <c r="X160" s="227">
        <f t="shared" si="22"/>
        <v>0</v>
      </c>
      <c r="AB160" s="228" t="str">
        <f t="shared" si="23"/>
        <v>TinCV Ayi Jaya</v>
      </c>
    </row>
    <row r="161" spans="1:28" s="227" customFormat="1" ht="20">
      <c r="A161" s="181" t="s">
        <v>15097</v>
      </c>
      <c r="B161" s="182" t="s">
        <v>1126</v>
      </c>
      <c r="C161" s="186" t="s">
        <v>15096</v>
      </c>
      <c r="D161" s="230"/>
      <c r="E161" s="182" t="s">
        <v>1101</v>
      </c>
      <c r="F161" s="182" t="s">
        <v>15097</v>
      </c>
      <c r="G161" s="182" t="s">
        <v>13240</v>
      </c>
      <c r="H161" s="183"/>
      <c r="I161" s="184"/>
      <c r="J161" s="184"/>
      <c r="K161" s="224"/>
      <c r="L161" s="224"/>
      <c r="M161" s="224"/>
      <c r="N161" s="224"/>
      <c r="O161" s="224"/>
      <c r="P161" s="185"/>
      <c r="Q161" s="225" t="s">
        <v>15844</v>
      </c>
      <c r="R161" s="182" t="str">
        <f ca="1">IF(ISERROR($V161),"",OFFSET('Smelter Look-up'!$C$4,$V161-4,0)&amp;"")</f>
        <v>CV Venus Inti Perkasa</v>
      </c>
      <c r="S161" s="181" t="str">
        <f t="shared" ca="1" si="21"/>
        <v>ID</v>
      </c>
      <c r="T161" s="181" t="str">
        <f ca="1">IF(B161="","",IF(ISERROR(MATCH($J161,SorP!$B$1:$B$6279,0)),"",INDIRECT("'SorP'!$A$"&amp;MATCH($S161&amp;$J161,SorP!C:C,0))))</f>
        <v/>
      </c>
      <c r="U161" s="201"/>
      <c r="V161" s="226">
        <f>IF(C161="",NA(),IF(OR(C161="Smelter not listed",C161="Smelter not yet identified"),MATCH($B161&amp;$D161,'Smelter Look-up'!$J:$J,0),MATCH($B161&amp;$C161,'Smelter Look-up'!$J:$J,0)))</f>
        <v>415</v>
      </c>
      <c r="X161" s="227">
        <f t="shared" si="22"/>
        <v>0</v>
      </c>
      <c r="AB161" s="228" t="str">
        <f t="shared" si="23"/>
        <v>TinCV Venus Inti Perkasa</v>
      </c>
    </row>
    <row r="162" spans="1:28" s="227" customFormat="1" ht="20">
      <c r="A162" s="181" t="s">
        <v>1405</v>
      </c>
      <c r="B162" s="182" t="s">
        <v>1126</v>
      </c>
      <c r="C162" s="186" t="s">
        <v>902</v>
      </c>
      <c r="D162" s="230"/>
      <c r="E162" s="182" t="s">
        <v>1104</v>
      </c>
      <c r="F162" s="182" t="s">
        <v>1405</v>
      </c>
      <c r="G162" s="182" t="s">
        <v>13240</v>
      </c>
      <c r="H162" s="183"/>
      <c r="I162" s="184"/>
      <c r="J162" s="184"/>
      <c r="K162" s="224"/>
      <c r="L162" s="224"/>
      <c r="M162" s="224"/>
      <c r="N162" s="224" t="s">
        <v>15845</v>
      </c>
      <c r="O162" s="224" t="s">
        <v>15845</v>
      </c>
      <c r="P162" s="185" t="s">
        <v>488</v>
      </c>
      <c r="Q162" s="225" t="s">
        <v>15844</v>
      </c>
      <c r="R162" s="182" t="str">
        <f ca="1">IF(ISERROR($V162),"",OFFSET('Smelter Look-up'!$C$4,$V162-4,0)&amp;"")</f>
        <v>Dowa</v>
      </c>
      <c r="S162" s="181" t="str">
        <f t="shared" ca="1" si="21"/>
        <v>JP</v>
      </c>
      <c r="T162" s="181" t="str">
        <f ca="1">IF(B162="","",IF(ISERROR(MATCH($J162,SorP!$B$1:$B$6279,0)),"",INDIRECT("'SorP'!$A$"&amp;MATCH($S162&amp;$J162,SorP!C:C,0))))</f>
        <v/>
      </c>
      <c r="U162" s="201"/>
      <c r="V162" s="226">
        <f>IF(C162="",NA(),IF(OR(C162="Smelter not listed",C162="Smelter not yet identified"),MATCH($B162&amp;$D162,'Smelter Look-up'!$J:$J,0),MATCH($B162&amp;$C162,'Smelter Look-up'!$J:$J,0)))</f>
        <v>417</v>
      </c>
      <c r="X162" s="227">
        <f t="shared" si="22"/>
        <v>0</v>
      </c>
      <c r="AB162" s="228" t="str">
        <f t="shared" si="23"/>
        <v>TinDowa</v>
      </c>
    </row>
    <row r="163" spans="1:28" s="227" customFormat="1" ht="40.5">
      <c r="A163" s="181" t="s">
        <v>764</v>
      </c>
      <c r="B163" s="182" t="s">
        <v>1126</v>
      </c>
      <c r="C163" s="186" t="s">
        <v>838</v>
      </c>
      <c r="D163" s="230"/>
      <c r="E163" s="182" t="s">
        <v>2430</v>
      </c>
      <c r="F163" s="182" t="s">
        <v>764</v>
      </c>
      <c r="G163" s="182" t="s">
        <v>13240</v>
      </c>
      <c r="H163" s="183"/>
      <c r="I163" s="184"/>
      <c r="J163" s="184"/>
      <c r="K163" s="224"/>
      <c r="L163" s="224"/>
      <c r="M163" s="224"/>
      <c r="N163" s="224"/>
      <c r="O163" s="224"/>
      <c r="P163" s="185"/>
      <c r="Q163" s="225" t="s">
        <v>15844</v>
      </c>
      <c r="R163" s="182" t="str">
        <f ca="1">IF(ISERROR($V163),"",OFFSET('Smelter Look-up'!$C$4,$V163-4,0)&amp;"")</f>
        <v>EM Vinto</v>
      </c>
      <c r="S163" s="181" t="str">
        <f t="shared" ca="1" si="21"/>
        <v>BO</v>
      </c>
      <c r="T163" s="181" t="str">
        <f ca="1">IF(B163="","",IF(ISERROR(MATCH($J163,SorP!$B$1:$B$6279,0)),"",INDIRECT("'SorP'!$A$"&amp;MATCH($S163&amp;$J163,SorP!C:C,0))))</f>
        <v/>
      </c>
      <c r="U163" s="201"/>
      <c r="V163" s="226">
        <f>IF(C163="",NA(),IF(OR(C163="Smelter not listed",C163="Smelter not yet identified"),MATCH($B163&amp;$D163,'Smelter Look-up'!$J:$J,0),MATCH($B163&amp;$C163,'Smelter Look-up'!$J:$J,0)))</f>
        <v>421</v>
      </c>
      <c r="X163" s="227">
        <f t="shared" si="22"/>
        <v>0</v>
      </c>
      <c r="AB163" s="228" t="str">
        <f t="shared" si="23"/>
        <v>TinEM Vinto</v>
      </c>
    </row>
    <row r="164" spans="1:28" s="227" customFormat="1" ht="20">
      <c r="A164" s="181" t="s">
        <v>765</v>
      </c>
      <c r="B164" s="182" t="s">
        <v>1126</v>
      </c>
      <c r="C164" s="186" t="s">
        <v>12426</v>
      </c>
      <c r="D164" s="230"/>
      <c r="E164" s="182" t="s">
        <v>1092</v>
      </c>
      <c r="F164" s="182" t="s">
        <v>765</v>
      </c>
      <c r="G164" s="182" t="s">
        <v>13240</v>
      </c>
      <c r="H164" s="183"/>
      <c r="I164" s="184"/>
      <c r="J164" s="184"/>
      <c r="K164" s="224"/>
      <c r="L164" s="224"/>
      <c r="M164" s="224"/>
      <c r="N164" s="224"/>
      <c r="O164" s="224"/>
      <c r="P164" s="185"/>
      <c r="Q164" s="225" t="s">
        <v>15844</v>
      </c>
      <c r="R164" s="182" t="str">
        <f ca="1">IF(ISERROR($V164),"",OFFSET('Smelter Look-up'!$C$4,$V164-4,0)&amp;"")</f>
        <v>Estanho de Rondonia S.A.</v>
      </c>
      <c r="S164" s="181" t="str">
        <f t="shared" ca="1" si="21"/>
        <v>BR</v>
      </c>
      <c r="T164" s="181" t="str">
        <f ca="1">IF(B164="","",IF(ISERROR(MATCH($J164,SorP!$B$1:$B$6279,0)),"",INDIRECT("'SorP'!$A$"&amp;MATCH($S164&amp;$J164,SorP!C:C,0))))</f>
        <v/>
      </c>
      <c r="U164" s="201"/>
      <c r="V164" s="226">
        <f>IF(C164="",NA(),IF(OR(C164="Smelter not listed",C164="Smelter not yet identified"),MATCH($B164&amp;$D164,'Smelter Look-up'!$J:$J,0),MATCH($B164&amp;$C164,'Smelter Look-up'!$J:$J,0)))</f>
        <v>425</v>
      </c>
      <c r="X164" s="227">
        <f t="shared" si="22"/>
        <v>0</v>
      </c>
      <c r="AB164" s="228" t="str">
        <f t="shared" si="23"/>
        <v>TinEstanho de Rondonia S.A.</v>
      </c>
    </row>
    <row r="165" spans="1:28" s="227" customFormat="1" ht="20">
      <c r="A165" s="181" t="s">
        <v>15100</v>
      </c>
      <c r="B165" s="182" t="s">
        <v>1126</v>
      </c>
      <c r="C165" s="186" t="s">
        <v>15099</v>
      </c>
      <c r="D165" s="230"/>
      <c r="E165" s="182" t="s">
        <v>1092</v>
      </c>
      <c r="F165" s="182" t="s">
        <v>15100</v>
      </c>
      <c r="G165" s="182" t="s">
        <v>13240</v>
      </c>
      <c r="H165" s="183"/>
      <c r="I165" s="184"/>
      <c r="J165" s="184"/>
      <c r="K165" s="224"/>
      <c r="L165" s="224"/>
      <c r="M165" s="224"/>
      <c r="N165" s="224"/>
      <c r="O165" s="224"/>
      <c r="P165" s="185"/>
      <c r="Q165" s="225" t="s">
        <v>15844</v>
      </c>
      <c r="R165" s="182" t="str">
        <f ca="1">IF(ISERROR($V165),"",OFFSET('Smelter Look-up'!$C$4,$V165-4,0)&amp;"")</f>
        <v>Fabrica Auricchio Industria e Comercio Ltda.</v>
      </c>
      <c r="S165" s="181" t="str">
        <f t="shared" ca="1" si="21"/>
        <v>BR</v>
      </c>
      <c r="T165" s="181" t="str">
        <f ca="1">IF(B165="","",IF(ISERROR(MATCH($J165,SorP!$B$1:$B$6279,0)),"",INDIRECT("'SorP'!$A$"&amp;MATCH($S165&amp;$J165,SorP!C:C,0))))</f>
        <v/>
      </c>
      <c r="U165" s="201"/>
      <c r="V165" s="226">
        <f>IF(C165="",NA(),IF(OR(C165="Smelter not listed",C165="Smelter not yet identified"),MATCH($B165&amp;$D165,'Smelter Look-up'!$J:$J,0),MATCH($B165&amp;$C165,'Smelter Look-up'!$J:$J,0)))</f>
        <v>429</v>
      </c>
      <c r="X165" s="227">
        <f t="shared" si="22"/>
        <v>0</v>
      </c>
      <c r="AB165" s="228" t="str">
        <f t="shared" si="23"/>
        <v>TinFabrica Auricchio Industria e Comercio Ltda.</v>
      </c>
    </row>
    <row r="166" spans="1:28" s="227" customFormat="1" ht="27">
      <c r="A166" s="181" t="s">
        <v>766</v>
      </c>
      <c r="B166" s="182" t="s">
        <v>1126</v>
      </c>
      <c r="C166" s="186" t="s">
        <v>811</v>
      </c>
      <c r="D166" s="230"/>
      <c r="E166" s="182" t="s">
        <v>878</v>
      </c>
      <c r="F166" s="182" t="s">
        <v>766</v>
      </c>
      <c r="G166" s="182" t="s">
        <v>13240</v>
      </c>
      <c r="H166" s="183"/>
      <c r="I166" s="184"/>
      <c r="J166" s="184"/>
      <c r="K166" s="224"/>
      <c r="L166" s="224"/>
      <c r="M166" s="224"/>
      <c r="N166" s="224" t="s">
        <v>15843</v>
      </c>
      <c r="O166" s="224" t="s">
        <v>15843</v>
      </c>
      <c r="P166" s="185"/>
      <c r="Q166" s="225" t="s">
        <v>15844</v>
      </c>
      <c r="R166" s="182" t="str">
        <f ca="1">IF(ISERROR($V166),"",OFFSET('Smelter Look-up'!$C$4,$V166-4,0)&amp;"")</f>
        <v>Fenix Metals</v>
      </c>
      <c r="S166" s="181" t="str">
        <f t="shared" ref="S166:S196" ca="1" si="24">IF(B166="","",IF(ISERROR(MATCH($E166,CL,0)),"Unknown",INDIRECT("'C'!$A$"&amp;MATCH($E166,CL,0)+1)))</f>
        <v>PL</v>
      </c>
      <c r="T166" s="181" t="str">
        <f ca="1">IF(B166="","",IF(ISERROR(MATCH($J166,SorP!$B$1:$B$6279,0)),"",INDIRECT("'SorP'!$A$"&amp;MATCH($S166&amp;$J166,SorP!C:C,0))))</f>
        <v/>
      </c>
      <c r="U166" s="201"/>
      <c r="V166" s="226">
        <f>IF(C166="",NA(),IF(OR(C166="Smelter not listed",C166="Smelter not yet identified"),MATCH($B166&amp;$D166,'Smelter Look-up'!$J:$J,0),MATCH($B166&amp;$C166,'Smelter Look-up'!$J:$J,0)))</f>
        <v>430</v>
      </c>
      <c r="X166" s="227">
        <f t="shared" ref="X166:X196" si="25">IF(AND(C166="Smelter not listed",OR(LEN(D166)=0,LEN(E166)=0)),1,0)</f>
        <v>0</v>
      </c>
      <c r="AB166" s="228" t="str">
        <f t="shared" ref="AB166:AB196" si="26">B166&amp;C166</f>
        <v>TinFenix Metals</v>
      </c>
    </row>
    <row r="167" spans="1:28" s="227" customFormat="1" ht="20">
      <c r="A167" s="181" t="s">
        <v>767</v>
      </c>
      <c r="B167" s="182" t="s">
        <v>1126</v>
      </c>
      <c r="C167" s="186" t="s">
        <v>2144</v>
      </c>
      <c r="D167" s="230"/>
      <c r="E167" s="182" t="s">
        <v>1096</v>
      </c>
      <c r="F167" s="182" t="s">
        <v>767</v>
      </c>
      <c r="G167" s="182" t="s">
        <v>13240</v>
      </c>
      <c r="H167" s="183"/>
      <c r="I167" s="184"/>
      <c r="J167" s="184"/>
      <c r="K167" s="224"/>
      <c r="L167" s="224"/>
      <c r="M167" s="224"/>
      <c r="N167" s="224"/>
      <c r="O167" s="224"/>
      <c r="P167" s="185"/>
      <c r="Q167" s="225" t="s">
        <v>15844</v>
      </c>
      <c r="R167" s="182" t="str">
        <f ca="1">IF(ISERROR($V167),"",OFFSET('Smelter Look-up'!$C$4,$V167-4,0)&amp;"")</f>
        <v>Gejiu Non-Ferrous Metal Processing Co., Ltd.</v>
      </c>
      <c r="S167" s="181" t="str">
        <f t="shared" ca="1" si="24"/>
        <v>CN</v>
      </c>
      <c r="T167" s="181" t="str">
        <f ca="1">IF(B167="","",IF(ISERROR(MATCH($J167,SorP!$B$1:$B$6279,0)),"",INDIRECT("'SorP'!$A$"&amp;MATCH($S167&amp;$J167,SorP!C:C,0))))</f>
        <v/>
      </c>
      <c r="U167" s="201"/>
      <c r="V167" s="226">
        <f>IF(C167="",NA(),IF(OR(C167="Smelter not listed",C167="Smelter not yet identified"),MATCH($B167&amp;$D167,'Smelter Look-up'!$J:$J,0),MATCH($B167&amp;$C167,'Smelter Look-up'!$J:$J,0)))</f>
        <v>436</v>
      </c>
      <c r="X167" s="227">
        <f t="shared" si="25"/>
        <v>0</v>
      </c>
      <c r="AB167" s="228" t="str">
        <f t="shared" si="26"/>
        <v>TinGejiu Non-Ferrous Metal Processing Co., Ltd.</v>
      </c>
    </row>
    <row r="168" spans="1:28" s="227" customFormat="1" ht="27">
      <c r="A168" s="181" t="s">
        <v>768</v>
      </c>
      <c r="B168" s="182" t="s">
        <v>1126</v>
      </c>
      <c r="C168" s="186" t="s">
        <v>1772</v>
      </c>
      <c r="D168" s="230"/>
      <c r="E168" s="182" t="s">
        <v>1096</v>
      </c>
      <c r="F168" s="182" t="s">
        <v>768</v>
      </c>
      <c r="G168" s="182" t="s">
        <v>13240</v>
      </c>
      <c r="H168" s="183"/>
      <c r="I168" s="184"/>
      <c r="J168" s="184"/>
      <c r="K168" s="224"/>
      <c r="L168" s="224"/>
      <c r="M168" s="224"/>
      <c r="N168" s="224"/>
      <c r="O168" s="224"/>
      <c r="P168" s="185"/>
      <c r="Q168" s="225" t="s">
        <v>15853</v>
      </c>
      <c r="R168" s="182" t="str">
        <f ca="1">IF(ISERROR($V168),"",OFFSET('Smelter Look-up'!$C$4,$V168-4,0)&amp;"")</f>
        <v>Gejiu Zili Mining And Metallurgy Co., Ltd.</v>
      </c>
      <c r="S168" s="181" t="str">
        <f t="shared" ca="1" si="24"/>
        <v>CN</v>
      </c>
      <c r="T168" s="181" t="str">
        <f ca="1">IF(B168="","",IF(ISERROR(MATCH($J168,SorP!$B$1:$B$6279,0)),"",INDIRECT("'SorP'!$A$"&amp;MATCH($S168&amp;$J168,SorP!C:C,0))))</f>
        <v/>
      </c>
      <c r="U168" s="201"/>
      <c r="V168" s="226">
        <f>IF(C168="",NA(),IF(OR(C168="Smelter not listed",C168="Smelter not yet identified"),MATCH($B168&amp;$D168,'Smelter Look-up'!$J:$J,0),MATCH($B168&amp;$C168,'Smelter Look-up'!$J:$J,0)))</f>
        <v>439</v>
      </c>
      <c r="X168" s="227">
        <f t="shared" si="25"/>
        <v>0</v>
      </c>
      <c r="AB168" s="228" t="str">
        <f t="shared" si="26"/>
        <v>TinGejiu Zili Mining And Metallurgy Co., Ltd.</v>
      </c>
    </row>
    <row r="169" spans="1:28" s="227" customFormat="1" ht="27">
      <c r="A169" s="181" t="s">
        <v>2529</v>
      </c>
      <c r="B169" s="182" t="s">
        <v>1126</v>
      </c>
      <c r="C169" s="186" t="s">
        <v>2528</v>
      </c>
      <c r="D169" s="230"/>
      <c r="E169" s="182" t="s">
        <v>1096</v>
      </c>
      <c r="F169" s="182" t="s">
        <v>2529</v>
      </c>
      <c r="G169" s="182" t="s">
        <v>13240</v>
      </c>
      <c r="H169" s="183"/>
      <c r="I169" s="184"/>
      <c r="J169" s="184"/>
      <c r="K169" s="224"/>
      <c r="L169" s="224"/>
      <c r="M169" s="224"/>
      <c r="N169" s="224" t="s">
        <v>15843</v>
      </c>
      <c r="O169" s="224" t="s">
        <v>15843</v>
      </c>
      <c r="P169" s="185"/>
      <c r="Q169" s="225" t="s">
        <v>15844</v>
      </c>
      <c r="R169" s="182" t="str">
        <f ca="1">IF(ISERROR($V169),"",OFFSET('Smelter Look-up'!$C$4,$V169-4,0)&amp;"")</f>
        <v>Guangdong Hanhe Non-Ferrous Metal Co., Ltd.</v>
      </c>
      <c r="S169" s="181" t="str">
        <f t="shared" ca="1" si="24"/>
        <v>CN</v>
      </c>
      <c r="T169" s="181" t="str">
        <f ca="1">IF(B169="","",IF(ISERROR(MATCH($J169,SorP!$B$1:$B$6279,0)),"",INDIRECT("'SorP'!$A$"&amp;MATCH($S169&amp;$J169,SorP!C:C,0))))</f>
        <v/>
      </c>
      <c r="U169" s="201"/>
      <c r="V169" s="226">
        <f>IF(C169="",NA(),IF(OR(C169="Smelter not listed",C169="Smelter not yet identified"),MATCH($B169&amp;$D169,'Smelter Look-up'!$J:$J,0),MATCH($B169&amp;$C169,'Smelter Look-up'!$J:$J,0)))</f>
        <v>442</v>
      </c>
      <c r="X169" s="227">
        <f t="shared" si="25"/>
        <v>0</v>
      </c>
      <c r="AB169" s="228" t="str">
        <f t="shared" si="26"/>
        <v>TinGuangdong Hanhe Non-Ferrous Metal Co., Ltd.</v>
      </c>
    </row>
    <row r="170" spans="1:28" s="227" customFormat="1" ht="27">
      <c r="A170" s="181" t="s">
        <v>1788</v>
      </c>
      <c r="B170" s="182" t="s">
        <v>1126</v>
      </c>
      <c r="C170" s="186" t="s">
        <v>13181</v>
      </c>
      <c r="D170" s="230"/>
      <c r="E170" s="182" t="s">
        <v>1096</v>
      </c>
      <c r="F170" s="182" t="s">
        <v>1788</v>
      </c>
      <c r="G170" s="182" t="s">
        <v>13240</v>
      </c>
      <c r="H170" s="183"/>
      <c r="I170" s="184"/>
      <c r="J170" s="184"/>
      <c r="K170" s="224"/>
      <c r="L170" s="224"/>
      <c r="M170" s="224"/>
      <c r="N170" s="224" t="s">
        <v>15843</v>
      </c>
      <c r="O170" s="224" t="s">
        <v>15843</v>
      </c>
      <c r="P170" s="185"/>
      <c r="Q170" s="225" t="s">
        <v>15844</v>
      </c>
      <c r="R170" s="182" t="str">
        <f ca="1">IF(ISERROR($V170),"",OFFSET('Smelter Look-up'!$C$4,$V170-4,0)&amp;"")</f>
        <v>Jiangxi New Nanshan Technology Ltd.</v>
      </c>
      <c r="S170" s="181" t="str">
        <f t="shared" ca="1" si="24"/>
        <v>CN</v>
      </c>
      <c r="T170" s="181" t="str">
        <f ca="1">IF(B170="","",IF(ISERROR(MATCH($J170,SorP!$B$1:$B$6279,0)),"",INDIRECT("'SorP'!$A$"&amp;MATCH($S170&amp;$J170,SorP!C:C,0))))</f>
        <v/>
      </c>
      <c r="U170" s="201"/>
      <c r="V170" s="226">
        <f>IF(C170="",NA(),IF(OR(C170="Smelter not listed",C170="Smelter not yet identified"),MATCH($B170&amp;$D170,'Smelter Look-up'!$J:$J,0),MATCH($B170&amp;$C170,'Smelter Look-up'!$J:$J,0)))</f>
        <v>450</v>
      </c>
      <c r="X170" s="227">
        <f t="shared" si="25"/>
        <v>0</v>
      </c>
      <c r="AB170" s="228" t="str">
        <f t="shared" si="26"/>
        <v>TinJiangxi New Nanshan Technology Ltd.</v>
      </c>
    </row>
    <row r="171" spans="1:28" s="227" customFormat="1" ht="27">
      <c r="A171" s="181" t="s">
        <v>13867</v>
      </c>
      <c r="B171" s="182" t="s">
        <v>1126</v>
      </c>
      <c r="C171" s="186" t="s">
        <v>13852</v>
      </c>
      <c r="D171" s="230"/>
      <c r="E171" s="182" t="s">
        <v>13105</v>
      </c>
      <c r="F171" s="182" t="s">
        <v>13867</v>
      </c>
      <c r="G171" s="182" t="s">
        <v>13240</v>
      </c>
      <c r="H171" s="183"/>
      <c r="I171" s="184"/>
      <c r="J171" s="184"/>
      <c r="K171" s="224"/>
      <c r="L171" s="224"/>
      <c r="M171" s="224"/>
      <c r="N171" s="224" t="s">
        <v>15863</v>
      </c>
      <c r="O171" s="224" t="s">
        <v>15863</v>
      </c>
      <c r="P171" s="185"/>
      <c r="Q171" s="225" t="s">
        <v>15844</v>
      </c>
      <c r="R171" s="182" t="str">
        <f ca="1">IF(ISERROR($V171),"",OFFSET('Smelter Look-up'!$C$4,$V171-4,0)&amp;"")</f>
        <v>Luna Smelter, Ltd.</v>
      </c>
      <c r="S171" s="181" t="str">
        <f t="shared" ca="1" si="24"/>
        <v>RW</v>
      </c>
      <c r="T171" s="181" t="str">
        <f ca="1">IF(B171="","",IF(ISERROR(MATCH($J171,SorP!$B$1:$B$6279,0)),"",INDIRECT("'SorP'!$A$"&amp;MATCH($S171&amp;$J171,SorP!C:C,0))))</f>
        <v/>
      </c>
      <c r="U171" s="201"/>
      <c r="V171" s="226">
        <f>IF(C171="",NA(),IF(OR(C171="Smelter not listed",C171="Smelter not yet identified"),MATCH($B171&amp;$D171,'Smelter Look-up'!$J:$J,0),MATCH($B171&amp;$C171,'Smelter Look-up'!$J:$J,0)))</f>
        <v>456</v>
      </c>
      <c r="X171" s="227">
        <f t="shared" si="25"/>
        <v>0</v>
      </c>
      <c r="AB171" s="228" t="str">
        <f t="shared" si="26"/>
        <v>TinLuna Smelter, Ltd.</v>
      </c>
    </row>
    <row r="172" spans="1:28" s="227" customFormat="1" ht="27">
      <c r="A172" s="181" t="s">
        <v>139</v>
      </c>
      <c r="B172" s="182" t="s">
        <v>1126</v>
      </c>
      <c r="C172" s="186" t="s">
        <v>2167</v>
      </c>
      <c r="D172" s="230"/>
      <c r="E172" s="182" t="s">
        <v>1092</v>
      </c>
      <c r="F172" s="182" t="s">
        <v>139</v>
      </c>
      <c r="G172" s="182" t="s">
        <v>13240</v>
      </c>
      <c r="H172" s="183"/>
      <c r="I172" s="184"/>
      <c r="J172" s="184"/>
      <c r="K172" s="224"/>
      <c r="L172" s="224"/>
      <c r="M172" s="224"/>
      <c r="N172" s="224" t="s">
        <v>15843</v>
      </c>
      <c r="O172" s="224" t="s">
        <v>15843</v>
      </c>
      <c r="P172" s="185"/>
      <c r="Q172" s="225" t="s">
        <v>15844</v>
      </c>
      <c r="R172" s="182" t="str">
        <f ca="1">IF(ISERROR($V172),"",OFFSET('Smelter Look-up'!$C$4,$V172-4,0)&amp;"")</f>
        <v>Magnu's Minerais Metais e Ligas Ltda.</v>
      </c>
      <c r="S172" s="181" t="str">
        <f t="shared" ca="1" si="24"/>
        <v>BR</v>
      </c>
      <c r="T172" s="181" t="str">
        <f ca="1">IF(B172="","",IF(ISERROR(MATCH($J172,SorP!$B$1:$B$6279,0)),"",INDIRECT("'SorP'!$A$"&amp;MATCH($S172&amp;$J172,SorP!C:C,0))))</f>
        <v/>
      </c>
      <c r="U172" s="201"/>
      <c r="V172" s="226">
        <f>IF(C172="",NA(),IF(OR(C172="Smelter not listed",C172="Smelter not yet identified"),MATCH($B172&amp;$D172,'Smelter Look-up'!$J:$J,0),MATCH($B172&amp;$C172,'Smelter Look-up'!$J:$J,0)))</f>
        <v>457</v>
      </c>
      <c r="X172" s="227">
        <f t="shared" si="25"/>
        <v>0</v>
      </c>
      <c r="AB172" s="228" t="str">
        <f t="shared" si="26"/>
        <v>TinMagnu's Minerais Metais e Ligas Ltda.</v>
      </c>
    </row>
    <row r="173" spans="1:28" s="227" customFormat="1" ht="40.5">
      <c r="A173" s="181" t="s">
        <v>771</v>
      </c>
      <c r="B173" s="182" t="s">
        <v>1126</v>
      </c>
      <c r="C173" s="186" t="s">
        <v>817</v>
      </c>
      <c r="D173" s="230"/>
      <c r="E173" s="182" t="s">
        <v>1111</v>
      </c>
      <c r="F173" s="182" t="s">
        <v>771</v>
      </c>
      <c r="G173" s="182" t="s">
        <v>13240</v>
      </c>
      <c r="H173" s="183"/>
      <c r="I173" s="184"/>
      <c r="J173" s="184"/>
      <c r="K173" s="224"/>
      <c r="L173" s="224"/>
      <c r="M173" s="224"/>
      <c r="N173" s="224" t="s">
        <v>15859</v>
      </c>
      <c r="O173" s="224" t="s">
        <v>15859</v>
      </c>
      <c r="P173" s="185"/>
      <c r="Q173" s="225" t="s">
        <v>15844</v>
      </c>
      <c r="R173" s="182" t="str">
        <f ca="1">IF(ISERROR($V173),"",OFFSET('Smelter Look-up'!$C$4,$V173-4,0)&amp;"")</f>
        <v>Malaysia Smelting Corporation (MSC)</v>
      </c>
      <c r="S173" s="181" t="str">
        <f t="shared" ca="1" si="24"/>
        <v>MY</v>
      </c>
      <c r="T173" s="181" t="str">
        <f ca="1">IF(B173="","",IF(ISERROR(MATCH($J173,SorP!$B$1:$B$6279,0)),"",INDIRECT("'SorP'!$A$"&amp;MATCH($S173&amp;$J173,SorP!C:C,0))))</f>
        <v/>
      </c>
      <c r="U173" s="201"/>
      <c r="V173" s="226">
        <f>IF(C173="",NA(),IF(OR(C173="Smelter not listed",C173="Smelter not yet identified"),MATCH($B173&amp;$D173,'Smelter Look-up'!$J:$J,0),MATCH($B173&amp;$C173,'Smelter Look-up'!$J:$J,0)))</f>
        <v>458</v>
      </c>
      <c r="X173" s="227">
        <f t="shared" si="25"/>
        <v>0</v>
      </c>
      <c r="AB173" s="228" t="str">
        <f t="shared" si="26"/>
        <v>TinMalaysia Smelting Corporation (MSC)</v>
      </c>
    </row>
    <row r="174" spans="1:28" s="227" customFormat="1" ht="27">
      <c r="A174" s="181" t="s">
        <v>1781</v>
      </c>
      <c r="B174" s="182" t="s">
        <v>1126</v>
      </c>
      <c r="C174" s="186" t="s">
        <v>2149</v>
      </c>
      <c r="D174" s="230"/>
      <c r="E174" s="182" t="s">
        <v>2432</v>
      </c>
      <c r="F174" s="182" t="s">
        <v>1781</v>
      </c>
      <c r="G174" s="182" t="s">
        <v>13240</v>
      </c>
      <c r="H174" s="183"/>
      <c r="I174" s="184"/>
      <c r="J174" s="184"/>
      <c r="K174" s="224"/>
      <c r="L174" s="224"/>
      <c r="M174" s="224"/>
      <c r="N174" s="224" t="s">
        <v>15843</v>
      </c>
      <c r="O174" s="224" t="s">
        <v>15843</v>
      </c>
      <c r="P174" s="185"/>
      <c r="Q174" s="225" t="s">
        <v>15844</v>
      </c>
      <c r="R174" s="182" t="str">
        <f ca="1">IF(ISERROR($V174),"",OFFSET('Smelter Look-up'!$C$4,$V174-4,0)&amp;"")</f>
        <v>Metallic Resources, Inc.</v>
      </c>
      <c r="S174" s="181" t="str">
        <f t="shared" ca="1" si="24"/>
        <v>US</v>
      </c>
      <c r="T174" s="181" t="str">
        <f ca="1">IF(B174="","",IF(ISERROR(MATCH($J174,SorP!$B$1:$B$6279,0)),"",INDIRECT("'SorP'!$A$"&amp;MATCH($S174&amp;$J174,SorP!C:C,0))))</f>
        <v/>
      </c>
      <c r="U174" s="201"/>
      <c r="V174" s="226">
        <f>IF(C174="",NA(),IF(OR(C174="Smelter not listed",C174="Smelter not yet identified"),MATCH($B174&amp;$D174,'Smelter Look-up'!$J:$J,0),MATCH($B174&amp;$C174,'Smelter Look-up'!$J:$J,0)))</f>
        <v>462</v>
      </c>
      <c r="X174" s="227">
        <f t="shared" si="25"/>
        <v>0</v>
      </c>
      <c r="AB174" s="228" t="str">
        <f t="shared" si="26"/>
        <v>TinMetallic Resources, Inc.</v>
      </c>
    </row>
    <row r="175" spans="1:28" s="227" customFormat="1" ht="20">
      <c r="A175" s="181" t="s">
        <v>1815</v>
      </c>
      <c r="B175" s="182" t="s">
        <v>1126</v>
      </c>
      <c r="C175" s="186" t="s">
        <v>12932</v>
      </c>
      <c r="D175" s="230"/>
      <c r="E175" s="182" t="s">
        <v>1091</v>
      </c>
      <c r="F175" s="182" t="s">
        <v>1815</v>
      </c>
      <c r="G175" s="182" t="s">
        <v>13240</v>
      </c>
      <c r="H175" s="183"/>
      <c r="I175" s="184"/>
      <c r="J175" s="184"/>
      <c r="K175" s="224"/>
      <c r="L175" s="224"/>
      <c r="M175" s="224"/>
      <c r="N175" s="224"/>
      <c r="O175" s="224"/>
      <c r="P175" s="185"/>
      <c r="Q175" s="225" t="s">
        <v>15844</v>
      </c>
      <c r="R175" s="182" t="str">
        <f ca="1">IF(ISERROR($V175),"",OFFSET('Smelter Look-up'!$C$4,$V175-4,0)&amp;"")</f>
        <v>Aurubis Beerse</v>
      </c>
      <c r="S175" s="181" t="str">
        <f t="shared" ca="1" si="24"/>
        <v>BE</v>
      </c>
      <c r="T175" s="181" t="str">
        <f ca="1">IF(B175="","",IF(ISERROR(MATCH($J175,SorP!$B$1:$B$6279,0)),"",INDIRECT("'SorP'!$A$"&amp;MATCH($S175&amp;$J175,SorP!C:C,0))))</f>
        <v/>
      </c>
      <c r="U175" s="201"/>
      <c r="V175" s="226">
        <f>IF(C175="",NA(),IF(OR(C175="Smelter not listed",C175="Smelter not yet identified"),MATCH($B175&amp;$D175,'Smelter Look-up'!$J:$J,0),MATCH($B175&amp;$C175,'Smelter Look-up'!$J:$J,0)))</f>
        <v>463</v>
      </c>
      <c r="X175" s="227">
        <f t="shared" si="25"/>
        <v>0</v>
      </c>
      <c r="AB175" s="228" t="str">
        <f t="shared" si="26"/>
        <v>TinMetallo Belgium N.V.</v>
      </c>
    </row>
    <row r="176" spans="1:28" s="227" customFormat="1" ht="20">
      <c r="A176" s="181" t="s">
        <v>1817</v>
      </c>
      <c r="B176" s="182" t="s">
        <v>1126</v>
      </c>
      <c r="C176" s="186" t="s">
        <v>12933</v>
      </c>
      <c r="D176" s="230"/>
      <c r="E176" s="182" t="s">
        <v>1098</v>
      </c>
      <c r="F176" s="182" t="s">
        <v>1817</v>
      </c>
      <c r="G176" s="182" t="s">
        <v>13240</v>
      </c>
      <c r="H176" s="183"/>
      <c r="I176" s="184"/>
      <c r="J176" s="184"/>
      <c r="K176" s="224"/>
      <c r="L176" s="224"/>
      <c r="M176" s="224"/>
      <c r="N176" s="224" t="s">
        <v>15845</v>
      </c>
      <c r="O176" s="224" t="s">
        <v>15845</v>
      </c>
      <c r="P176" s="185" t="s">
        <v>488</v>
      </c>
      <c r="Q176" s="225" t="s">
        <v>15844</v>
      </c>
      <c r="R176" s="182" t="str">
        <f ca="1">IF(ISERROR($V176),"",OFFSET('Smelter Look-up'!$C$4,$V176-4,0)&amp;"")</f>
        <v>Aurubis Berango</v>
      </c>
      <c r="S176" s="181" t="str">
        <f t="shared" ca="1" si="24"/>
        <v>ES</v>
      </c>
      <c r="T176" s="181" t="str">
        <f ca="1">IF(B176="","",IF(ISERROR(MATCH($J176,SorP!$B$1:$B$6279,0)),"",INDIRECT("'SorP'!$A$"&amp;MATCH($S176&amp;$J176,SorP!C:C,0))))</f>
        <v/>
      </c>
      <c r="U176" s="201"/>
      <c r="V176" s="226">
        <f>IF(C176="",NA(),IF(OR(C176="Smelter not listed",C176="Smelter not yet identified"),MATCH($B176&amp;$D176,'Smelter Look-up'!$J:$J,0),MATCH($B176&amp;$C176,'Smelter Look-up'!$J:$J,0)))</f>
        <v>464</v>
      </c>
      <c r="X176" s="227">
        <f t="shared" si="25"/>
        <v>0</v>
      </c>
      <c r="AB176" s="228" t="str">
        <f t="shared" si="26"/>
        <v>TinMetallo Spain S.L.U.</v>
      </c>
    </row>
    <row r="177" spans="1:28" s="227" customFormat="1" ht="20">
      <c r="A177" s="181" t="s">
        <v>772</v>
      </c>
      <c r="B177" s="182" t="s">
        <v>1126</v>
      </c>
      <c r="C177" s="186" t="s">
        <v>12430</v>
      </c>
      <c r="D177" s="230"/>
      <c r="E177" s="182" t="s">
        <v>1092</v>
      </c>
      <c r="F177" s="182" t="s">
        <v>772</v>
      </c>
      <c r="G177" s="182" t="s">
        <v>13240</v>
      </c>
      <c r="H177" s="183"/>
      <c r="I177" s="184"/>
      <c r="J177" s="184"/>
      <c r="K177" s="224"/>
      <c r="L177" s="224"/>
      <c r="M177" s="224"/>
      <c r="N177" s="224"/>
      <c r="O177" s="224"/>
      <c r="P177" s="185"/>
      <c r="Q177" s="225" t="s">
        <v>15844</v>
      </c>
      <c r="R177" s="182" t="str">
        <f ca="1">IF(ISERROR($V177),"",OFFSET('Smelter Look-up'!$C$4,$V177-4,0)&amp;"")</f>
        <v>Mineracao Taboca S.A.</v>
      </c>
      <c r="S177" s="181" t="str">
        <f t="shared" ca="1" si="24"/>
        <v>BR</v>
      </c>
      <c r="T177" s="181" t="str">
        <f ca="1">IF(B177="","",IF(ISERROR(MATCH($J177,SorP!$B$1:$B$6279,0)),"",INDIRECT("'SorP'!$A$"&amp;MATCH($S177&amp;$J177,SorP!C:C,0))))</f>
        <v/>
      </c>
      <c r="U177" s="201"/>
      <c r="V177" s="226">
        <f>IF(C177="",NA(),IF(OR(C177="Smelter not listed",C177="Smelter not yet identified"),MATCH($B177&amp;$D177,'Smelter Look-up'!$J:$J,0),MATCH($B177&amp;$C177,'Smelter Look-up'!$J:$J,0)))</f>
        <v>465</v>
      </c>
      <c r="X177" s="227">
        <f t="shared" si="25"/>
        <v>0</v>
      </c>
      <c r="AB177" s="228" t="str">
        <f t="shared" si="26"/>
        <v>TinMineracao Taboca S.A.</v>
      </c>
    </row>
    <row r="178" spans="1:28" s="227" customFormat="1" ht="20">
      <c r="A178" s="181" t="s">
        <v>773</v>
      </c>
      <c r="B178" s="182" t="s">
        <v>1126</v>
      </c>
      <c r="C178" s="186" t="s">
        <v>1030</v>
      </c>
      <c r="D178" s="230"/>
      <c r="E178" s="182" t="s">
        <v>876</v>
      </c>
      <c r="F178" s="182" t="s">
        <v>773</v>
      </c>
      <c r="G178" s="182" t="s">
        <v>13240</v>
      </c>
      <c r="H178" s="183"/>
      <c r="I178" s="184"/>
      <c r="J178" s="184"/>
      <c r="K178" s="224"/>
      <c r="L178" s="224"/>
      <c r="M178" s="224"/>
      <c r="N178" s="224"/>
      <c r="O178" s="224"/>
      <c r="P178" s="185"/>
      <c r="Q178" s="225" t="s">
        <v>15844</v>
      </c>
      <c r="R178" s="182" t="str">
        <f ca="1">IF(ISERROR($V178),"",OFFSET('Smelter Look-up'!$C$4,$V178-4,0)&amp;"")</f>
        <v>Minsur</v>
      </c>
      <c r="S178" s="181" t="str">
        <f t="shared" ca="1" si="24"/>
        <v>PE</v>
      </c>
      <c r="T178" s="181" t="str">
        <f ca="1">IF(B178="","",IF(ISERROR(MATCH($J178,SorP!$B$1:$B$6279,0)),"",INDIRECT("'SorP'!$A$"&amp;MATCH($S178&amp;$J178,SorP!C:C,0))))</f>
        <v/>
      </c>
      <c r="U178" s="201"/>
      <c r="V178" s="226">
        <f>IF(C178="",NA(),IF(OR(C178="Smelter not listed",C178="Smelter not yet identified"),MATCH($B178&amp;$D178,'Smelter Look-up'!$J:$J,0),MATCH($B178&amp;$C178,'Smelter Look-up'!$J:$J,0)))</f>
        <v>470</v>
      </c>
      <c r="X178" s="227">
        <f t="shared" si="25"/>
        <v>0</v>
      </c>
      <c r="AB178" s="228" t="str">
        <f t="shared" si="26"/>
        <v>TinMinsur</v>
      </c>
    </row>
    <row r="179" spans="1:28" s="227" customFormat="1" ht="20">
      <c r="A179" s="181" t="s">
        <v>774</v>
      </c>
      <c r="B179" s="182" t="s">
        <v>1126</v>
      </c>
      <c r="C179" s="186" t="s">
        <v>1159</v>
      </c>
      <c r="D179" s="230"/>
      <c r="E179" s="182" t="s">
        <v>1104</v>
      </c>
      <c r="F179" s="182" t="s">
        <v>774</v>
      </c>
      <c r="G179" s="182" t="s">
        <v>13240</v>
      </c>
      <c r="H179" s="183"/>
      <c r="I179" s="184"/>
      <c r="J179" s="184"/>
      <c r="K179" s="224"/>
      <c r="L179" s="224"/>
      <c r="M179" s="224"/>
      <c r="N179" s="224" t="s">
        <v>15845</v>
      </c>
      <c r="O179" s="224" t="s">
        <v>15845</v>
      </c>
      <c r="P179" s="185" t="s">
        <v>488</v>
      </c>
      <c r="Q179" s="225" t="s">
        <v>15844</v>
      </c>
      <c r="R179" s="182" t="str">
        <f ca="1">IF(ISERROR($V179),"",OFFSET('Smelter Look-up'!$C$4,$V179-4,0)&amp;"")</f>
        <v>Mitsubishi Materials Corporation</v>
      </c>
      <c r="S179" s="181" t="str">
        <f t="shared" ca="1" si="24"/>
        <v>JP</v>
      </c>
      <c r="T179" s="181" t="str">
        <f ca="1">IF(B179="","",IF(ISERROR(MATCH($J179,SorP!$B$1:$B$6279,0)),"",INDIRECT("'SorP'!$A$"&amp;MATCH($S179&amp;$J179,SorP!C:C,0))))</f>
        <v/>
      </c>
      <c r="U179" s="201"/>
      <c r="V179" s="226">
        <f>IF(C179="",NA(),IF(OR(C179="Smelter not listed",C179="Smelter not yet identified"),MATCH($B179&amp;$D179,'Smelter Look-up'!$J:$J,0),MATCH($B179&amp;$C179,'Smelter Look-up'!$J:$J,0)))</f>
        <v>471</v>
      </c>
      <c r="X179" s="227">
        <f t="shared" si="25"/>
        <v>0</v>
      </c>
      <c r="AB179" s="228" t="str">
        <f t="shared" si="26"/>
        <v>TinMitsubishi Materials Corporation</v>
      </c>
    </row>
    <row r="180" spans="1:28" s="227" customFormat="1" ht="20">
      <c r="A180" s="181" t="s">
        <v>776</v>
      </c>
      <c r="B180" s="182" t="s">
        <v>1126</v>
      </c>
      <c r="C180" s="186" t="s">
        <v>775</v>
      </c>
      <c r="D180" s="230"/>
      <c r="E180" s="182" t="s">
        <v>884</v>
      </c>
      <c r="F180" s="182" t="s">
        <v>776</v>
      </c>
      <c r="G180" s="182" t="s">
        <v>13240</v>
      </c>
      <c r="H180" s="183"/>
      <c r="I180" s="184"/>
      <c r="J180" s="184"/>
      <c r="K180" s="224"/>
      <c r="L180" s="224"/>
      <c r="M180" s="224"/>
      <c r="N180" s="224" t="s">
        <v>15845</v>
      </c>
      <c r="O180" s="224" t="s">
        <v>15845</v>
      </c>
      <c r="P180" s="185" t="s">
        <v>488</v>
      </c>
      <c r="Q180" s="225" t="s">
        <v>15844</v>
      </c>
      <c r="R180" s="182" t="str">
        <f ca="1">IF(ISERROR($V180),"",OFFSET('Smelter Look-up'!$C$4,$V180-4,0)&amp;"")</f>
        <v>O.M. Manufacturing (Thailand) Co., Ltd.</v>
      </c>
      <c r="S180" s="181" t="str">
        <f t="shared" ca="1" si="24"/>
        <v>TH</v>
      </c>
      <c r="T180" s="181" t="str">
        <f ca="1">IF(B180="","",IF(ISERROR(MATCH($J180,SorP!$B$1:$B$6279,0)),"",INDIRECT("'SorP'!$A$"&amp;MATCH($S180&amp;$J180,SorP!C:C,0))))</f>
        <v/>
      </c>
      <c r="U180" s="201"/>
      <c r="V180" s="226">
        <f>IF(C180="",NA(),IF(OR(C180="Smelter not listed",C180="Smelter not yet identified"),MATCH($B180&amp;$D180,'Smelter Look-up'!$J:$J,0),MATCH($B180&amp;$C180,'Smelter Look-up'!$J:$J,0)))</f>
        <v>479</v>
      </c>
      <c r="X180" s="227">
        <f t="shared" si="25"/>
        <v>0</v>
      </c>
      <c r="AB180" s="228" t="str">
        <f t="shared" si="26"/>
        <v>TinO.M. Manufacturing (Thailand) Co., Ltd.</v>
      </c>
    </row>
    <row r="181" spans="1:28" s="227" customFormat="1" ht="20">
      <c r="A181" s="181" t="s">
        <v>1397</v>
      </c>
      <c r="B181" s="182" t="s">
        <v>1126</v>
      </c>
      <c r="C181" s="186" t="s">
        <v>1396</v>
      </c>
      <c r="D181" s="230"/>
      <c r="E181" s="182" t="s">
        <v>877</v>
      </c>
      <c r="F181" s="182" t="s">
        <v>1397</v>
      </c>
      <c r="G181" s="182" t="s">
        <v>13240</v>
      </c>
      <c r="H181" s="183"/>
      <c r="I181" s="184"/>
      <c r="J181" s="184"/>
      <c r="K181" s="224"/>
      <c r="L181" s="224"/>
      <c r="M181" s="224"/>
      <c r="N181" s="224" t="s">
        <v>15845</v>
      </c>
      <c r="O181" s="224" t="s">
        <v>15845</v>
      </c>
      <c r="P181" s="185" t="s">
        <v>488</v>
      </c>
      <c r="Q181" s="225" t="s">
        <v>15844</v>
      </c>
      <c r="R181" s="182" t="str">
        <f ca="1">IF(ISERROR($V181),"",OFFSET('Smelter Look-up'!$C$4,$V181-4,0)&amp;"")</f>
        <v>O.M. Manufacturing Philippines, Inc.</v>
      </c>
      <c r="S181" s="181" t="str">
        <f t="shared" ca="1" si="24"/>
        <v>PH</v>
      </c>
      <c r="T181" s="181" t="str">
        <f ca="1">IF(B181="","",IF(ISERROR(MATCH($J181,SorP!$B$1:$B$6279,0)),"",INDIRECT("'SorP'!$A$"&amp;MATCH($S181&amp;$J181,SorP!C:C,0))))</f>
        <v/>
      </c>
      <c r="U181" s="201"/>
      <c r="V181" s="226">
        <f>IF(C181="",NA(),IF(OR(C181="Smelter not listed",C181="Smelter not yet identified"),MATCH($B181&amp;$D181,'Smelter Look-up'!$J:$J,0),MATCH($B181&amp;$C181,'Smelter Look-up'!$J:$J,0)))</f>
        <v>480</v>
      </c>
      <c r="X181" s="227">
        <f t="shared" si="25"/>
        <v>0</v>
      </c>
      <c r="AB181" s="228" t="str">
        <f t="shared" si="26"/>
        <v>TinO.M. Manufacturing Philippines, Inc.</v>
      </c>
    </row>
    <row r="182" spans="1:28" s="227" customFormat="1" ht="40.5">
      <c r="A182" s="181" t="s">
        <v>777</v>
      </c>
      <c r="B182" s="182" t="s">
        <v>1126</v>
      </c>
      <c r="C182" s="186" t="s">
        <v>13803</v>
      </c>
      <c r="D182" s="230"/>
      <c r="E182" s="182" t="s">
        <v>2430</v>
      </c>
      <c r="F182" s="182" t="s">
        <v>777</v>
      </c>
      <c r="G182" s="182" t="s">
        <v>13240</v>
      </c>
      <c r="H182" s="183"/>
      <c r="I182" s="184"/>
      <c r="J182" s="184"/>
      <c r="K182" s="224"/>
      <c r="L182" s="224"/>
      <c r="M182" s="224"/>
      <c r="N182" s="224"/>
      <c r="O182" s="224"/>
      <c r="P182" s="185"/>
      <c r="Q182" s="225" t="s">
        <v>15844</v>
      </c>
      <c r="R182" s="182" t="str">
        <f ca="1">IF(ISERROR($V182),"",OFFSET('Smelter Look-up'!$C$4,$V182-4,0)&amp;"")</f>
        <v>Operaciones Metalurgicas S.A.</v>
      </c>
      <c r="S182" s="181" t="str">
        <f t="shared" ca="1" si="24"/>
        <v>BO</v>
      </c>
      <c r="T182" s="181" t="str">
        <f ca="1">IF(B182="","",IF(ISERROR(MATCH($J182,SorP!$B$1:$B$6279,0)),"",INDIRECT("'SorP'!$A$"&amp;MATCH($S182&amp;$J182,SorP!C:C,0))))</f>
        <v/>
      </c>
      <c r="U182" s="201"/>
      <c r="V182" s="226">
        <f>IF(C182="",NA(),IF(OR(C182="Smelter not listed",C182="Smelter not yet identified"),MATCH($B182&amp;$D182,'Smelter Look-up'!$J:$J,0),MATCH($B182&amp;$C182,'Smelter Look-up'!$J:$J,0)))</f>
        <v>482</v>
      </c>
      <c r="X182" s="227">
        <f t="shared" si="25"/>
        <v>0</v>
      </c>
      <c r="AB182" s="228" t="str">
        <f t="shared" si="26"/>
        <v>TinOperaciones Metalurgicas S.A.</v>
      </c>
    </row>
    <row r="183" spans="1:28" s="227" customFormat="1" ht="20">
      <c r="A183" s="181" t="s">
        <v>15095</v>
      </c>
      <c r="B183" s="182" t="s">
        <v>1126</v>
      </c>
      <c r="C183" s="186" t="s">
        <v>15094</v>
      </c>
      <c r="D183" s="230"/>
      <c r="E183" s="182" t="s">
        <v>1101</v>
      </c>
      <c r="F183" s="182" t="s">
        <v>15095</v>
      </c>
      <c r="G183" s="182" t="s">
        <v>13240</v>
      </c>
      <c r="H183" s="183"/>
      <c r="I183" s="184"/>
      <c r="J183" s="184"/>
      <c r="K183" s="224"/>
      <c r="L183" s="224"/>
      <c r="M183" s="224"/>
      <c r="N183" s="224"/>
      <c r="O183" s="224"/>
      <c r="P183" s="185"/>
      <c r="Q183" s="225" t="s">
        <v>15844</v>
      </c>
      <c r="R183" s="182" t="str">
        <f ca="1">IF(ISERROR($V183),"",OFFSET('Smelter Look-up'!$C$4,$V183-4,0)&amp;"")</f>
        <v>PT Aries Kencana Sejahtera</v>
      </c>
      <c r="S183" s="181" t="str">
        <f t="shared" ca="1" si="24"/>
        <v>ID</v>
      </c>
      <c r="T183" s="181" t="str">
        <f ca="1">IF(B183="","",IF(ISERROR(MATCH($J183,SorP!$B$1:$B$6279,0)),"",INDIRECT("'SorP'!$A$"&amp;MATCH($S183&amp;$J183,SorP!C:C,0))))</f>
        <v/>
      </c>
      <c r="U183" s="201"/>
      <c r="V183" s="226">
        <f>IF(C183="",NA(),IF(OR(C183="Smelter not listed",C183="Smelter not yet identified"),MATCH($B183&amp;$D183,'Smelter Look-up'!$J:$J,0),MATCH($B183&amp;$C183,'Smelter Look-up'!$J:$J,0)))</f>
        <v>486</v>
      </c>
      <c r="X183" s="227">
        <f t="shared" si="25"/>
        <v>0</v>
      </c>
      <c r="AB183" s="228" t="str">
        <f t="shared" si="26"/>
        <v>TinPT Aries Kencana Sejahtera</v>
      </c>
    </row>
    <row r="184" spans="1:28" s="227" customFormat="1" ht="20">
      <c r="A184" s="181" t="s">
        <v>778</v>
      </c>
      <c r="B184" s="182" t="s">
        <v>1126</v>
      </c>
      <c r="C184" s="186" t="s">
        <v>840</v>
      </c>
      <c r="D184" s="230"/>
      <c r="E184" s="182" t="s">
        <v>1101</v>
      </c>
      <c r="F184" s="182" t="s">
        <v>778</v>
      </c>
      <c r="G184" s="182" t="s">
        <v>13240</v>
      </c>
      <c r="H184" s="183"/>
      <c r="I184" s="184"/>
      <c r="J184" s="184"/>
      <c r="K184" s="224"/>
      <c r="L184" s="224"/>
      <c r="M184" s="224"/>
      <c r="N184" s="224"/>
      <c r="O184" s="224"/>
      <c r="P184" s="185"/>
      <c r="Q184" s="225" t="s">
        <v>15844</v>
      </c>
      <c r="R184" s="182" t="str">
        <f ca="1">IF(ISERROR($V184),"",OFFSET('Smelter Look-up'!$C$4,$V184-4,0)&amp;"")</f>
        <v>PT Artha Cipta Langgeng</v>
      </c>
      <c r="S184" s="181" t="str">
        <f t="shared" ca="1" si="24"/>
        <v>ID</v>
      </c>
      <c r="T184" s="181" t="str">
        <f ca="1">IF(B184="","",IF(ISERROR(MATCH($J184,SorP!$B$1:$B$6279,0)),"",INDIRECT("'SorP'!$A$"&amp;MATCH($S184&amp;$J184,SorP!C:C,0))))</f>
        <v/>
      </c>
      <c r="U184" s="201"/>
      <c r="V184" s="226">
        <f>IF(C184="",NA(),IF(OR(C184="Smelter not listed",C184="Smelter not yet identified"),MATCH($B184&amp;$D184,'Smelter Look-up'!$J:$J,0),MATCH($B184&amp;$C184,'Smelter Look-up'!$J:$J,0)))</f>
        <v>487</v>
      </c>
      <c r="X184" s="227">
        <f t="shared" si="25"/>
        <v>0</v>
      </c>
      <c r="AB184" s="228" t="str">
        <f t="shared" si="26"/>
        <v>TinPT Artha Cipta Langgeng</v>
      </c>
    </row>
    <row r="185" spans="1:28" s="227" customFormat="1" ht="20">
      <c r="A185" s="181" t="s">
        <v>1399</v>
      </c>
      <c r="B185" s="182" t="s">
        <v>1126</v>
      </c>
      <c r="C185" s="186" t="s">
        <v>1398</v>
      </c>
      <c r="D185" s="230"/>
      <c r="E185" s="182" t="s">
        <v>1101</v>
      </c>
      <c r="F185" s="182" t="s">
        <v>1399</v>
      </c>
      <c r="G185" s="182" t="s">
        <v>13240</v>
      </c>
      <c r="H185" s="183"/>
      <c r="I185" s="184"/>
      <c r="J185" s="184"/>
      <c r="K185" s="224"/>
      <c r="L185" s="224"/>
      <c r="M185" s="224"/>
      <c r="N185" s="224"/>
      <c r="O185" s="224"/>
      <c r="P185" s="185"/>
      <c r="Q185" s="225" t="s">
        <v>15844</v>
      </c>
      <c r="R185" s="182" t="str">
        <f ca="1">IF(ISERROR($V185),"",OFFSET('Smelter Look-up'!$C$4,$V185-4,0)&amp;"")</f>
        <v>PT ATD Makmur Mandiri Jaya</v>
      </c>
      <c r="S185" s="181" t="str">
        <f t="shared" ca="1" si="24"/>
        <v>ID</v>
      </c>
      <c r="T185" s="181" t="str">
        <f ca="1">IF(B185="","",IF(ISERROR(MATCH($J185,SorP!$B$1:$B$6279,0)),"",INDIRECT("'SorP'!$A$"&amp;MATCH($S185&amp;$J185,SorP!C:C,0))))</f>
        <v/>
      </c>
      <c r="U185" s="201"/>
      <c r="V185" s="226">
        <f>IF(C185="",NA(),IF(OR(C185="Smelter not listed",C185="Smelter not yet identified"),MATCH($B185&amp;$D185,'Smelter Look-up'!$J:$J,0),MATCH($B185&amp;$C185,'Smelter Look-up'!$J:$J,0)))</f>
        <v>488</v>
      </c>
      <c r="X185" s="227">
        <f t="shared" si="25"/>
        <v>0</v>
      </c>
      <c r="AB185" s="228" t="str">
        <f t="shared" si="26"/>
        <v>TinPT ATD Makmur Mandiri Jaya</v>
      </c>
    </row>
    <row r="186" spans="1:28" s="227" customFormat="1" ht="20">
      <c r="A186" s="181" t="s">
        <v>15479</v>
      </c>
      <c r="B186" s="182" t="s">
        <v>1126</v>
      </c>
      <c r="C186" s="186" t="s">
        <v>15478</v>
      </c>
      <c r="D186" s="230"/>
      <c r="E186" s="182" t="s">
        <v>1101</v>
      </c>
      <c r="F186" s="182" t="s">
        <v>15479</v>
      </c>
      <c r="G186" s="182" t="s">
        <v>13240</v>
      </c>
      <c r="H186" s="183"/>
      <c r="I186" s="184"/>
      <c r="J186" s="184"/>
      <c r="K186" s="224"/>
      <c r="L186" s="224"/>
      <c r="M186" s="224"/>
      <c r="N186" s="224"/>
      <c r="O186" s="224"/>
      <c r="P186" s="185"/>
      <c r="Q186" s="225" t="s">
        <v>15844</v>
      </c>
      <c r="R186" s="182" t="str">
        <f ca="1">IF(ISERROR($V186),"",OFFSET('Smelter Look-up'!$C$4,$V186-4,0)&amp;"")</f>
        <v>PT Babel Inti Perkasa</v>
      </c>
      <c r="S186" s="181" t="str">
        <f t="shared" ca="1" si="24"/>
        <v>ID</v>
      </c>
      <c r="T186" s="181" t="str">
        <f ca="1">IF(B186="","",IF(ISERROR(MATCH($J186,SorP!$B$1:$B$6279,0)),"",INDIRECT("'SorP'!$A$"&amp;MATCH($S186&amp;$J186,SorP!C:C,0))))</f>
        <v/>
      </c>
      <c r="U186" s="201"/>
      <c r="V186" s="226">
        <f>IF(C186="",NA(),IF(OR(C186="Smelter not listed",C186="Smelter not yet identified"),MATCH($B186&amp;$D186,'Smelter Look-up'!$J:$J,0),MATCH($B186&amp;$C186,'Smelter Look-up'!$J:$J,0)))</f>
        <v>489</v>
      </c>
      <c r="X186" s="227">
        <f t="shared" si="25"/>
        <v>0</v>
      </c>
      <c r="AB186" s="228" t="str">
        <f t="shared" si="26"/>
        <v>TinPT Babel Inti Perkasa</v>
      </c>
    </row>
    <row r="187" spans="1:28" s="227" customFormat="1" ht="20">
      <c r="A187" s="181" t="s">
        <v>15108</v>
      </c>
      <c r="B187" s="182" t="s">
        <v>1126</v>
      </c>
      <c r="C187" s="186" t="s">
        <v>15107</v>
      </c>
      <c r="D187" s="230"/>
      <c r="E187" s="182" t="s">
        <v>1101</v>
      </c>
      <c r="F187" s="182" t="s">
        <v>15108</v>
      </c>
      <c r="G187" s="182" t="s">
        <v>13240</v>
      </c>
      <c r="H187" s="183"/>
      <c r="I187" s="184"/>
      <c r="J187" s="184"/>
      <c r="K187" s="224"/>
      <c r="L187" s="224"/>
      <c r="M187" s="224"/>
      <c r="N187" s="224"/>
      <c r="O187" s="224"/>
      <c r="P187" s="185"/>
      <c r="Q187" s="225" t="s">
        <v>15844</v>
      </c>
      <c r="R187" s="182" t="str">
        <f ca="1">IF(ISERROR($V187),"",OFFSET('Smelter Look-up'!$C$4,$V187-4,0)&amp;"")</f>
        <v>PT Babel Surya Alam Lestari</v>
      </c>
      <c r="S187" s="181" t="str">
        <f t="shared" ca="1" si="24"/>
        <v>ID</v>
      </c>
      <c r="T187" s="181" t="str">
        <f ca="1">IF(B187="","",IF(ISERROR(MATCH($J187,SorP!$B$1:$B$6279,0)),"",INDIRECT("'SorP'!$A$"&amp;MATCH($S187&amp;$J187,SorP!C:C,0))))</f>
        <v/>
      </c>
      <c r="U187" s="201"/>
      <c r="V187" s="226">
        <f>IF(C187="",NA(),IF(OR(C187="Smelter not listed",C187="Smelter not yet identified"),MATCH($B187&amp;$D187,'Smelter Look-up'!$J:$J,0),MATCH($B187&amp;$C187,'Smelter Look-up'!$J:$J,0)))</f>
        <v>490</v>
      </c>
      <c r="X187" s="227">
        <f t="shared" si="25"/>
        <v>0</v>
      </c>
      <c r="AB187" s="228" t="str">
        <f t="shared" si="26"/>
        <v>TinPT Babel Surya Alam Lestari</v>
      </c>
    </row>
    <row r="188" spans="1:28" s="227" customFormat="1" ht="20">
      <c r="A188" s="181" t="s">
        <v>14029</v>
      </c>
      <c r="B188" s="182" t="s">
        <v>1126</v>
      </c>
      <c r="C188" s="186" t="s">
        <v>12936</v>
      </c>
      <c r="D188" s="230"/>
      <c r="E188" s="182" t="s">
        <v>1101</v>
      </c>
      <c r="F188" s="182" t="s">
        <v>14029</v>
      </c>
      <c r="G188" s="182" t="s">
        <v>13240</v>
      </c>
      <c r="H188" s="183"/>
      <c r="I188" s="184"/>
      <c r="J188" s="184"/>
      <c r="K188" s="224"/>
      <c r="L188" s="224"/>
      <c r="M188" s="224"/>
      <c r="N188" s="224"/>
      <c r="O188" s="224"/>
      <c r="P188" s="185"/>
      <c r="Q188" s="225" t="s">
        <v>15844</v>
      </c>
      <c r="R188" s="182" t="str">
        <f ca="1">IF(ISERROR($V188),"",OFFSET('Smelter Look-up'!$C$4,$V188-4,0)&amp;"")</f>
        <v>PT Bangka Serumpun</v>
      </c>
      <c r="S188" s="181" t="str">
        <f t="shared" ca="1" si="24"/>
        <v>ID</v>
      </c>
      <c r="T188" s="181" t="str">
        <f ca="1">IF(B188="","",IF(ISERROR(MATCH($J188,SorP!$B$1:$B$6279,0)),"",INDIRECT("'SorP'!$A$"&amp;MATCH($S188&amp;$J188,SorP!C:C,0))))</f>
        <v/>
      </c>
      <c r="U188" s="201"/>
      <c r="V188" s="226">
        <f>IF(C188="",NA(),IF(OR(C188="Smelter not listed",C188="Smelter not yet identified"),MATCH($B188&amp;$D188,'Smelter Look-up'!$J:$J,0),MATCH($B188&amp;$C188,'Smelter Look-up'!$J:$J,0)))</f>
        <v>492</v>
      </c>
      <c r="X188" s="227">
        <f t="shared" si="25"/>
        <v>0</v>
      </c>
      <c r="AB188" s="228" t="str">
        <f t="shared" si="26"/>
        <v>TinPT Bangka Serumpun</v>
      </c>
    </row>
    <row r="189" spans="1:28" s="227" customFormat="1" ht="20">
      <c r="A189" s="181" t="s">
        <v>15471</v>
      </c>
      <c r="B189" s="182" t="s">
        <v>1126</v>
      </c>
      <c r="C189" s="186" t="s">
        <v>15470</v>
      </c>
      <c r="D189" s="230"/>
      <c r="E189" s="182" t="s">
        <v>1101</v>
      </c>
      <c r="F189" s="182" t="s">
        <v>15471</v>
      </c>
      <c r="G189" s="182" t="s">
        <v>13240</v>
      </c>
      <c r="H189" s="183"/>
      <c r="I189" s="184"/>
      <c r="J189" s="184"/>
      <c r="K189" s="224"/>
      <c r="L189" s="224"/>
      <c r="M189" s="224"/>
      <c r="N189" s="224"/>
      <c r="O189" s="224"/>
      <c r="P189" s="185"/>
      <c r="Q189" s="225" t="s">
        <v>15844</v>
      </c>
      <c r="R189" s="182" t="str">
        <f ca="1">IF(ISERROR($V189),"",OFFSET('Smelter Look-up'!$C$4,$V189-4,0)&amp;"")</f>
        <v>PT Bukit Timah</v>
      </c>
      <c r="S189" s="181" t="str">
        <f t="shared" ca="1" si="24"/>
        <v>ID</v>
      </c>
      <c r="T189" s="181" t="str">
        <f ca="1">IF(B189="","",IF(ISERROR(MATCH($J189,SorP!$B$1:$B$6279,0)),"",INDIRECT("'SorP'!$A$"&amp;MATCH($S189&amp;$J189,SorP!C:C,0))))</f>
        <v/>
      </c>
      <c r="U189" s="201"/>
      <c r="V189" s="226">
        <f>IF(C189="",NA(),IF(OR(C189="Smelter not listed",C189="Smelter not yet identified"),MATCH($B189&amp;$D189,'Smelter Look-up'!$J:$J,0),MATCH($B189&amp;$C189,'Smelter Look-up'!$J:$J,0)))</f>
        <v>495</v>
      </c>
      <c r="X189" s="227">
        <f t="shared" si="25"/>
        <v>0</v>
      </c>
      <c r="AB189" s="228" t="str">
        <f t="shared" si="26"/>
        <v>TinPT Bukit Timah</v>
      </c>
    </row>
    <row r="190" spans="1:28" s="227" customFormat="1" ht="20">
      <c r="A190" s="181" t="s">
        <v>15484</v>
      </c>
      <c r="B190" s="182" t="s">
        <v>1126</v>
      </c>
      <c r="C190" s="186" t="s">
        <v>15483</v>
      </c>
      <c r="D190" s="230"/>
      <c r="E190" s="182" t="s">
        <v>1101</v>
      </c>
      <c r="F190" s="182" t="s">
        <v>15484</v>
      </c>
      <c r="G190" s="182" t="s">
        <v>13240</v>
      </c>
      <c r="H190" s="183"/>
      <c r="I190" s="184"/>
      <c r="J190" s="184"/>
      <c r="K190" s="224"/>
      <c r="L190" s="224"/>
      <c r="M190" s="224"/>
      <c r="N190" s="224"/>
      <c r="O190" s="224"/>
      <c r="P190" s="185"/>
      <c r="Q190" s="225" t="s">
        <v>15844</v>
      </c>
      <c r="R190" s="182" t="str">
        <f ca="1">IF(ISERROR($V190),"",OFFSET('Smelter Look-up'!$C$4,$V190-4,0)&amp;"")</f>
        <v>PT Cipta Persada Mulia</v>
      </c>
      <c r="S190" s="181" t="str">
        <f t="shared" ca="1" si="24"/>
        <v>ID</v>
      </c>
      <c r="T190" s="181" t="str">
        <f ca="1">IF(B190="","",IF(ISERROR(MATCH($J190,SorP!$B$1:$B$6279,0)),"",INDIRECT("'SorP'!$A$"&amp;MATCH($S190&amp;$J190,SorP!C:C,0))))</f>
        <v/>
      </c>
      <c r="U190" s="201"/>
      <c r="V190" s="226">
        <f>IF(C190="",NA(),IF(OR(C190="Smelter not listed",C190="Smelter not yet identified"),MATCH($B190&amp;$D190,'Smelter Look-up'!$J:$J,0),MATCH($B190&amp;$C190,'Smelter Look-up'!$J:$J,0)))</f>
        <v>496</v>
      </c>
      <c r="X190" s="227">
        <f t="shared" si="25"/>
        <v>0</v>
      </c>
      <c r="AB190" s="228" t="str">
        <f t="shared" si="26"/>
        <v>TinPT Cipta Persada Mulia</v>
      </c>
    </row>
    <row r="191" spans="1:28" s="227" customFormat="1" ht="20">
      <c r="A191" s="181" t="s">
        <v>15110</v>
      </c>
      <c r="B191" s="182" t="s">
        <v>1126</v>
      </c>
      <c r="C191" s="186" t="s">
        <v>15109</v>
      </c>
      <c r="D191" s="230"/>
      <c r="E191" s="182" t="s">
        <v>1101</v>
      </c>
      <c r="F191" s="182" t="s">
        <v>15110</v>
      </c>
      <c r="G191" s="182" t="s">
        <v>13240</v>
      </c>
      <c r="H191" s="183"/>
      <c r="I191" s="184"/>
      <c r="J191" s="184"/>
      <c r="K191" s="224"/>
      <c r="L191" s="224"/>
      <c r="M191" s="224"/>
      <c r="N191" s="224"/>
      <c r="O191" s="224"/>
      <c r="P191" s="185"/>
      <c r="Q191" s="225" t="s">
        <v>15844</v>
      </c>
      <c r="R191" s="182" t="str">
        <f ca="1">IF(ISERROR($V191),"",OFFSET('Smelter Look-up'!$C$4,$V191-4,0)&amp;"")</f>
        <v>PT Menara Cipta Mulia</v>
      </c>
      <c r="S191" s="181" t="str">
        <f t="shared" ca="1" si="24"/>
        <v>ID</v>
      </c>
      <c r="T191" s="181" t="str">
        <f ca="1">IF(B191="","",IF(ISERROR(MATCH($J191,SorP!$B$1:$B$6279,0)),"",INDIRECT("'SorP'!$A$"&amp;MATCH($S191&amp;$J191,SorP!C:C,0))))</f>
        <v/>
      </c>
      <c r="U191" s="201"/>
      <c r="V191" s="226">
        <f>IF(C191="",NA(),IF(OR(C191="Smelter not listed",C191="Smelter not yet identified"),MATCH($B191&amp;$D191,'Smelter Look-up'!$J:$J,0),MATCH($B191&amp;$C191,'Smelter Look-up'!$J:$J,0)))</f>
        <v>499</v>
      </c>
      <c r="X191" s="227">
        <f t="shared" si="25"/>
        <v>0</v>
      </c>
      <c r="AB191" s="228" t="str">
        <f t="shared" si="26"/>
        <v>TinPT Menara Cipta Mulia</v>
      </c>
    </row>
    <row r="192" spans="1:28" s="227" customFormat="1" ht="20">
      <c r="A192" s="181" t="s">
        <v>779</v>
      </c>
      <c r="B192" s="182" t="s">
        <v>1126</v>
      </c>
      <c r="C192" s="186" t="s">
        <v>627</v>
      </c>
      <c r="D192" s="230"/>
      <c r="E192" s="182" t="s">
        <v>1101</v>
      </c>
      <c r="F192" s="182" t="s">
        <v>779</v>
      </c>
      <c r="G192" s="182" t="s">
        <v>13240</v>
      </c>
      <c r="H192" s="183"/>
      <c r="I192" s="184"/>
      <c r="J192" s="184"/>
      <c r="K192" s="224"/>
      <c r="L192" s="224"/>
      <c r="M192" s="224"/>
      <c r="N192" s="224"/>
      <c r="O192" s="224"/>
      <c r="P192" s="185"/>
      <c r="Q192" s="225" t="s">
        <v>15844</v>
      </c>
      <c r="R192" s="182" t="str">
        <f ca="1">IF(ISERROR($V192),"",OFFSET('Smelter Look-up'!$C$4,$V192-4,0)&amp;"")</f>
        <v>PT Mitra Stania Prima</v>
      </c>
      <c r="S192" s="181" t="str">
        <f t="shared" ca="1" si="24"/>
        <v>ID</v>
      </c>
      <c r="T192" s="181" t="str">
        <f ca="1">IF(B192="","",IF(ISERROR(MATCH($J192,SorP!$B$1:$B$6279,0)),"",INDIRECT("'SorP'!$A$"&amp;MATCH($S192&amp;$J192,SorP!C:C,0))))</f>
        <v/>
      </c>
      <c r="U192" s="201"/>
      <c r="V192" s="226">
        <f>IF(C192="",NA(),IF(OR(C192="Smelter not listed",C192="Smelter not yet identified"),MATCH($B192&amp;$D192,'Smelter Look-up'!$J:$J,0),MATCH($B192&amp;$C192,'Smelter Look-up'!$J:$J,0)))</f>
        <v>500</v>
      </c>
      <c r="X192" s="227">
        <f t="shared" si="25"/>
        <v>0</v>
      </c>
      <c r="AB192" s="228" t="str">
        <f t="shared" si="26"/>
        <v>TinPT Mitra Stania Prima</v>
      </c>
    </row>
    <row r="193" spans="1:28" s="227" customFormat="1" ht="20">
      <c r="A193" s="181" t="s">
        <v>13868</v>
      </c>
      <c r="B193" s="182" t="s">
        <v>1126</v>
      </c>
      <c r="C193" s="186" t="s">
        <v>13853</v>
      </c>
      <c r="D193" s="230"/>
      <c r="E193" s="182" t="s">
        <v>1101</v>
      </c>
      <c r="F193" s="182" t="s">
        <v>13868</v>
      </c>
      <c r="G193" s="182" t="s">
        <v>13240</v>
      </c>
      <c r="H193" s="183"/>
      <c r="I193" s="184"/>
      <c r="J193" s="184"/>
      <c r="K193" s="224"/>
      <c r="L193" s="224"/>
      <c r="M193" s="224"/>
      <c r="N193" s="224"/>
      <c r="O193" s="224"/>
      <c r="P193" s="185"/>
      <c r="Q193" s="225" t="s">
        <v>15844</v>
      </c>
      <c r="R193" s="182" t="str">
        <f ca="1">IF(ISERROR($V193),"",OFFSET('Smelter Look-up'!$C$4,$V193-4,0)&amp;"")</f>
        <v>PT Mitra Sukses Globalindo</v>
      </c>
      <c r="S193" s="181" t="str">
        <f t="shared" ca="1" si="24"/>
        <v>ID</v>
      </c>
      <c r="T193" s="181" t="str">
        <f ca="1">IF(B193="","",IF(ISERROR(MATCH($J193,SorP!$B$1:$B$6279,0)),"",INDIRECT("'SorP'!$A$"&amp;MATCH($S193&amp;$J193,SorP!C:C,0))))</f>
        <v/>
      </c>
      <c r="U193" s="201"/>
      <c r="V193" s="226">
        <f>IF(C193="",NA(),IF(OR(C193="Smelter not listed",C193="Smelter not yet identified"),MATCH($B193&amp;$D193,'Smelter Look-up'!$J:$J,0),MATCH($B193&amp;$C193,'Smelter Look-up'!$J:$J,0)))</f>
        <v>501</v>
      </c>
      <c r="X193" s="227">
        <f t="shared" si="25"/>
        <v>0</v>
      </c>
      <c r="AB193" s="228" t="str">
        <f t="shared" si="26"/>
        <v>TinPT Mitra Sukses Globalindo</v>
      </c>
    </row>
    <row r="194" spans="1:28" s="227" customFormat="1" ht="20">
      <c r="A194" s="181" t="s">
        <v>15112</v>
      </c>
      <c r="B194" s="182" t="s">
        <v>1126</v>
      </c>
      <c r="C194" s="186" t="s">
        <v>15111</v>
      </c>
      <c r="D194" s="230"/>
      <c r="E194" s="182" t="s">
        <v>1101</v>
      </c>
      <c r="F194" s="182" t="s">
        <v>15112</v>
      </c>
      <c r="G194" s="182" t="s">
        <v>13240</v>
      </c>
      <c r="H194" s="183"/>
      <c r="I194" s="184"/>
      <c r="J194" s="184"/>
      <c r="K194" s="224"/>
      <c r="L194" s="224"/>
      <c r="M194" s="224"/>
      <c r="N194" s="224"/>
      <c r="O194" s="224"/>
      <c r="P194" s="185"/>
      <c r="Q194" s="225" t="s">
        <v>15844</v>
      </c>
      <c r="R194" s="182" t="str">
        <f ca="1">IF(ISERROR($V194),"",OFFSET('Smelter Look-up'!$C$4,$V194-4,0)&amp;"")</f>
        <v>PT Prima Timah Utama</v>
      </c>
      <c r="S194" s="181" t="str">
        <f t="shared" ca="1" si="24"/>
        <v>ID</v>
      </c>
      <c r="T194" s="181" t="str">
        <f ca="1">IF(B194="","",IF(ISERROR(MATCH($J194,SorP!$B$1:$B$6279,0)),"",INDIRECT("'SorP'!$A$"&amp;MATCH($S194&amp;$J194,SorP!C:C,0))))</f>
        <v/>
      </c>
      <c r="U194" s="201"/>
      <c r="V194" s="226">
        <f>IF(C194="",NA(),IF(OR(C194="Smelter not listed",C194="Smelter not yet identified"),MATCH($B194&amp;$D194,'Smelter Look-up'!$J:$J,0),MATCH($B194&amp;$C194,'Smelter Look-up'!$J:$J,0)))</f>
        <v>504</v>
      </c>
      <c r="X194" s="227">
        <f t="shared" si="25"/>
        <v>0</v>
      </c>
      <c r="AB194" s="228" t="str">
        <f t="shared" si="26"/>
        <v>TinPT Prima Timah Utama</v>
      </c>
    </row>
    <row r="195" spans="1:28" s="227" customFormat="1" ht="20">
      <c r="A195" s="181" t="s">
        <v>15491</v>
      </c>
      <c r="B195" s="182" t="s">
        <v>1126</v>
      </c>
      <c r="C195" s="186" t="s">
        <v>15490</v>
      </c>
      <c r="D195" s="230"/>
      <c r="E195" s="182" t="s">
        <v>1101</v>
      </c>
      <c r="F195" s="182" t="s">
        <v>15491</v>
      </c>
      <c r="G195" s="182" t="s">
        <v>13240</v>
      </c>
      <c r="H195" s="183"/>
      <c r="I195" s="184"/>
      <c r="J195" s="184"/>
      <c r="K195" s="224"/>
      <c r="L195" s="224"/>
      <c r="M195" s="224"/>
      <c r="N195" s="224"/>
      <c r="O195" s="224"/>
      <c r="P195" s="185"/>
      <c r="Q195" s="225" t="s">
        <v>15844</v>
      </c>
      <c r="R195" s="182" t="str">
        <f ca="1">IF(ISERROR($V195),"",OFFSET('Smelter Look-up'!$C$4,$V195-4,0)&amp;"")</f>
        <v>PT Putera Sarana Shakti (PT PSS)</v>
      </c>
      <c r="S195" s="181" t="str">
        <f t="shared" ca="1" si="24"/>
        <v>ID</v>
      </c>
      <c r="T195" s="181" t="str">
        <f ca="1">IF(B195="","",IF(ISERROR(MATCH($J195,SorP!$B$1:$B$6279,0)),"",INDIRECT("'SorP'!$A$"&amp;MATCH($S195&amp;$J195,SorP!C:C,0))))</f>
        <v/>
      </c>
      <c r="U195" s="201"/>
      <c r="V195" s="226">
        <f>IF(C195="",NA(),IF(OR(C195="Smelter not listed",C195="Smelter not yet identified"),MATCH($B195&amp;$D195,'Smelter Look-up'!$J:$J,0),MATCH($B195&amp;$C195,'Smelter Look-up'!$J:$J,0)))</f>
        <v>505</v>
      </c>
      <c r="X195" s="227">
        <f t="shared" si="25"/>
        <v>0</v>
      </c>
      <c r="AB195" s="228" t="str">
        <f t="shared" si="26"/>
        <v>TinPT Putera Sarana Shakti (PT PSS)</v>
      </c>
    </row>
    <row r="196" spans="1:28" s="227" customFormat="1" ht="20">
      <c r="A196" s="181" t="s">
        <v>15114</v>
      </c>
      <c r="B196" s="182" t="s">
        <v>1126</v>
      </c>
      <c r="C196" s="186" t="s">
        <v>15113</v>
      </c>
      <c r="D196" s="230"/>
      <c r="E196" s="182" t="s">
        <v>1101</v>
      </c>
      <c r="F196" s="182" t="s">
        <v>15114</v>
      </c>
      <c r="G196" s="182" t="s">
        <v>13240</v>
      </c>
      <c r="H196" s="183"/>
      <c r="I196" s="184"/>
      <c r="J196" s="184"/>
      <c r="K196" s="224"/>
      <c r="L196" s="224"/>
      <c r="M196" s="224"/>
      <c r="N196" s="224"/>
      <c r="O196" s="224"/>
      <c r="P196" s="185"/>
      <c r="Q196" s="225" t="s">
        <v>15844</v>
      </c>
      <c r="R196" s="182" t="str">
        <f ca="1">IF(ISERROR($V196),"",OFFSET('Smelter Look-up'!$C$4,$V196-4,0)&amp;"")</f>
        <v>PT Rajawali Rimba Perkasa</v>
      </c>
      <c r="S196" s="181" t="str">
        <f t="shared" ca="1" si="24"/>
        <v>ID</v>
      </c>
      <c r="T196" s="181" t="str">
        <f ca="1">IF(B196="","",IF(ISERROR(MATCH($J196,SorP!$B$1:$B$6279,0)),"",INDIRECT("'SorP'!$A$"&amp;MATCH($S196&amp;$J196,SorP!C:C,0))))</f>
        <v/>
      </c>
      <c r="U196" s="201"/>
      <c r="V196" s="226">
        <f>IF(C196="",NA(),IF(OR(C196="Smelter not listed",C196="Smelter not yet identified"),MATCH($B196&amp;$D196,'Smelter Look-up'!$J:$J,0),MATCH($B196&amp;$C196,'Smelter Look-up'!$J:$J,0)))</f>
        <v>506</v>
      </c>
      <c r="X196" s="227">
        <f t="shared" si="25"/>
        <v>0</v>
      </c>
      <c r="AB196" s="228" t="str">
        <f t="shared" si="26"/>
        <v>TinPT Rajawali Rimba Perkasa</v>
      </c>
    </row>
    <row r="197" spans="1:28" s="227" customFormat="1" ht="20">
      <c r="A197" s="181" t="s">
        <v>15864</v>
      </c>
      <c r="B197" s="182" t="s">
        <v>1126</v>
      </c>
      <c r="C197" s="186" t="s">
        <v>15865</v>
      </c>
      <c r="D197" s="230"/>
      <c r="E197" s="182" t="s">
        <v>1101</v>
      </c>
      <c r="F197" s="182" t="s">
        <v>15864</v>
      </c>
      <c r="G197" s="182" t="s">
        <v>13240</v>
      </c>
      <c r="H197" s="183"/>
      <c r="I197" s="184"/>
      <c r="J197" s="184"/>
      <c r="K197" s="224"/>
      <c r="L197" s="224"/>
      <c r="M197" s="224"/>
      <c r="N197" s="224"/>
      <c r="O197" s="224"/>
      <c r="P197" s="185"/>
      <c r="Q197" s="225" t="s">
        <v>15844</v>
      </c>
      <c r="R197" s="182" t="str">
        <f ca="1">IF(ISERROR($V197),"",OFFSET('Smelter Look-up'!$C$4,$V197-4,0)&amp;"")</f>
        <v/>
      </c>
      <c r="S197" s="181" t="str">
        <f t="shared" ref="S197" ca="1" si="27">IF(B197="","",IF(ISERROR(MATCH($E197,CL,0)),"Unknown",INDIRECT("'C'!$A$"&amp;MATCH($E197,CL,0)+1)))</f>
        <v>ID</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si="28">IF(AND(C197="Smelter not listed",OR(LEN(D197)=0,LEN(E197)=0)),1,0)</f>
        <v>0</v>
      </c>
      <c r="AB197" s="228" t="str">
        <f t="shared" ref="AB197" si="29">B197&amp;C197</f>
        <v>TinPT Rajehan Ariq</v>
      </c>
    </row>
    <row r="198" spans="1:28" s="227" customFormat="1" ht="20">
      <c r="A198" s="181" t="s">
        <v>780</v>
      </c>
      <c r="B198" s="182" t="s">
        <v>1126</v>
      </c>
      <c r="C198" s="186" t="s">
        <v>2157</v>
      </c>
      <c r="D198" s="230"/>
      <c r="E198" s="182" t="s">
        <v>1101</v>
      </c>
      <c r="F198" s="182" t="s">
        <v>780</v>
      </c>
      <c r="G198" s="182" t="s">
        <v>13240</v>
      </c>
      <c r="H198" s="183"/>
      <c r="I198" s="184"/>
      <c r="J198" s="184"/>
      <c r="K198" s="224"/>
      <c r="L198" s="224"/>
      <c r="M198" s="224"/>
      <c r="N198" s="224"/>
      <c r="O198" s="224"/>
      <c r="P198" s="185"/>
      <c r="Q198" s="225" t="s">
        <v>15844</v>
      </c>
      <c r="R198" s="182" t="str">
        <f ca="1">IF(ISERROR($V198),"",OFFSET('Smelter Look-up'!$C$4,$V198-4,0)&amp;"")</f>
        <v>PT Refined Bangka Tin</v>
      </c>
      <c r="S198" s="181" t="str">
        <f t="shared" ref="S198:S229" ca="1" si="30">IF(B198="","",IF(ISERROR(MATCH($E198,CL,0)),"Unknown",INDIRECT("'C'!$A$"&amp;MATCH($E198,CL,0)+1)))</f>
        <v>ID</v>
      </c>
      <c r="T198" s="181" t="str">
        <f ca="1">IF(B198="","",IF(ISERROR(MATCH($J198,SorP!$B$1:$B$6279,0)),"",INDIRECT("'SorP'!$A$"&amp;MATCH($S198&amp;$J198,SorP!C:C,0))))</f>
        <v/>
      </c>
      <c r="U198" s="201"/>
      <c r="V198" s="226">
        <f>IF(C198="",NA(),IF(OR(C198="Smelter not listed",C198="Smelter not yet identified"),MATCH($B198&amp;$D198,'Smelter Look-up'!$J:$J,0),MATCH($B198&amp;$C198,'Smelter Look-up'!$J:$J,0)))</f>
        <v>507</v>
      </c>
      <c r="X198" s="227">
        <f t="shared" ref="X198:X229" si="31">IF(AND(C198="Smelter not listed",OR(LEN(D198)=0,LEN(E198)=0)),1,0)</f>
        <v>0</v>
      </c>
      <c r="AB198" s="228" t="str">
        <f t="shared" ref="AB198:AB229" si="32">B198&amp;C198</f>
        <v>TinPT Refined Bangka Tin</v>
      </c>
    </row>
    <row r="199" spans="1:28" s="227" customFormat="1" ht="20">
      <c r="A199" s="181" t="s">
        <v>15493</v>
      </c>
      <c r="B199" s="182" t="s">
        <v>1126</v>
      </c>
      <c r="C199" s="186" t="s">
        <v>15492</v>
      </c>
      <c r="D199" s="230"/>
      <c r="E199" s="182" t="s">
        <v>1101</v>
      </c>
      <c r="F199" s="182" t="s">
        <v>15493</v>
      </c>
      <c r="G199" s="182" t="s">
        <v>13240</v>
      </c>
      <c r="H199" s="183"/>
      <c r="I199" s="184"/>
      <c r="J199" s="184"/>
      <c r="K199" s="224"/>
      <c r="L199" s="224"/>
      <c r="M199" s="224"/>
      <c r="N199" s="224"/>
      <c r="O199" s="224"/>
      <c r="P199" s="185"/>
      <c r="Q199" s="225" t="s">
        <v>15844</v>
      </c>
      <c r="R199" s="182" t="str">
        <f ca="1">IF(ISERROR($V199),"",OFFSET('Smelter Look-up'!$C$4,$V199-4,0)&amp;"")</f>
        <v>PT Sariwiguna Binasentosa</v>
      </c>
      <c r="S199" s="181" t="str">
        <f t="shared" ca="1" si="30"/>
        <v>ID</v>
      </c>
      <c r="T199" s="181" t="str">
        <f ca="1">IF(B199="","",IF(ISERROR(MATCH($J199,SorP!$B$1:$B$6279,0)),"",INDIRECT("'SorP'!$A$"&amp;MATCH($S199&amp;$J199,SorP!C:C,0))))</f>
        <v/>
      </c>
      <c r="U199" s="201"/>
      <c r="V199" s="226">
        <f>IF(C199="",NA(),IF(OR(C199="Smelter not listed",C199="Smelter not yet identified"),MATCH($B199&amp;$D199,'Smelter Look-up'!$J:$J,0),MATCH($B199&amp;$C199,'Smelter Look-up'!$J:$J,0)))</f>
        <v>508</v>
      </c>
      <c r="X199" s="227">
        <f t="shared" si="31"/>
        <v>0</v>
      </c>
      <c r="AB199" s="228" t="str">
        <f t="shared" si="32"/>
        <v>TinPT Sariwiguna Binasentosa</v>
      </c>
    </row>
    <row r="200" spans="1:28" s="227" customFormat="1" ht="20">
      <c r="A200" s="181" t="s">
        <v>15116</v>
      </c>
      <c r="B200" s="182" t="s">
        <v>1126</v>
      </c>
      <c r="C200" s="186" t="s">
        <v>15115</v>
      </c>
      <c r="D200" s="230"/>
      <c r="E200" s="182" t="s">
        <v>1101</v>
      </c>
      <c r="F200" s="182" t="s">
        <v>15116</v>
      </c>
      <c r="G200" s="182" t="s">
        <v>13240</v>
      </c>
      <c r="H200" s="183"/>
      <c r="I200" s="184"/>
      <c r="J200" s="184"/>
      <c r="K200" s="224"/>
      <c r="L200" s="224"/>
      <c r="M200" s="224"/>
      <c r="N200" s="224"/>
      <c r="O200" s="224"/>
      <c r="P200" s="185"/>
      <c r="Q200" s="225" t="s">
        <v>15844</v>
      </c>
      <c r="R200" s="182" t="str">
        <f ca="1">IF(ISERROR($V200),"",OFFSET('Smelter Look-up'!$C$4,$V200-4,0)&amp;"")</f>
        <v>PT Stanindo Inti Perkasa</v>
      </c>
      <c r="S200" s="181" t="str">
        <f t="shared" ca="1" si="30"/>
        <v>ID</v>
      </c>
      <c r="T200" s="181" t="str">
        <f ca="1">IF(B200="","",IF(ISERROR(MATCH($J200,SorP!$B$1:$B$6279,0)),"",INDIRECT("'SorP'!$A$"&amp;MATCH($S200&amp;$J200,SorP!C:C,0))))</f>
        <v/>
      </c>
      <c r="U200" s="201"/>
      <c r="V200" s="226">
        <f>IF(C200="",NA(),IF(OR(C200="Smelter not listed",C200="Smelter not yet identified"),MATCH($B200&amp;$D200,'Smelter Look-up'!$J:$J,0),MATCH($B200&amp;$C200,'Smelter Look-up'!$J:$J,0)))</f>
        <v>509</v>
      </c>
      <c r="X200" s="227">
        <f t="shared" si="31"/>
        <v>0</v>
      </c>
      <c r="AB200" s="228" t="str">
        <f t="shared" si="32"/>
        <v>TinPT Stanindo Inti Perkasa</v>
      </c>
    </row>
    <row r="201" spans="1:28" s="227" customFormat="1" ht="20">
      <c r="A201" s="181" t="s">
        <v>15495</v>
      </c>
      <c r="B201" s="182" t="s">
        <v>1126</v>
      </c>
      <c r="C201" s="186" t="s">
        <v>15494</v>
      </c>
      <c r="D201" s="230"/>
      <c r="E201" s="182" t="s">
        <v>1101</v>
      </c>
      <c r="F201" s="182" t="s">
        <v>15495</v>
      </c>
      <c r="G201" s="182" t="s">
        <v>13240</v>
      </c>
      <c r="H201" s="183"/>
      <c r="I201" s="184"/>
      <c r="J201" s="184"/>
      <c r="K201" s="224"/>
      <c r="L201" s="224"/>
      <c r="M201" s="224"/>
      <c r="N201" s="224"/>
      <c r="O201" s="224"/>
      <c r="P201" s="185"/>
      <c r="Q201" s="225" t="s">
        <v>15844</v>
      </c>
      <c r="R201" s="182" t="str">
        <f ca="1">IF(ISERROR($V201),"",OFFSET('Smelter Look-up'!$C$4,$V201-4,0)&amp;"")</f>
        <v>PT Sukses Inti Makmur</v>
      </c>
      <c r="S201" s="181" t="str">
        <f t="shared" ca="1" si="30"/>
        <v>ID</v>
      </c>
      <c r="T201" s="181" t="str">
        <f ca="1">IF(B201="","",IF(ISERROR(MATCH($J201,SorP!$B$1:$B$6279,0)),"",INDIRECT("'SorP'!$A$"&amp;MATCH($S201&amp;$J201,SorP!C:C,0))))</f>
        <v/>
      </c>
      <c r="U201" s="201"/>
      <c r="V201" s="226">
        <f>IF(C201="",NA(),IF(OR(C201="Smelter not listed",C201="Smelter not yet identified"),MATCH($B201&amp;$D201,'Smelter Look-up'!$J:$J,0),MATCH($B201&amp;$C201,'Smelter Look-up'!$J:$J,0)))</f>
        <v>510</v>
      </c>
      <c r="X201" s="227">
        <f t="shared" si="31"/>
        <v>0</v>
      </c>
      <c r="AB201" s="228" t="str">
        <f t="shared" si="32"/>
        <v>TinPT Sukses Inti Makmur</v>
      </c>
    </row>
    <row r="202" spans="1:28" s="227" customFormat="1" ht="20">
      <c r="A202" s="181" t="s">
        <v>800</v>
      </c>
      <c r="B202" s="182" t="s">
        <v>1126</v>
      </c>
      <c r="C202" s="186" t="s">
        <v>13802</v>
      </c>
      <c r="D202" s="230"/>
      <c r="E202" s="182" t="s">
        <v>1101</v>
      </c>
      <c r="F202" s="182" t="s">
        <v>800</v>
      </c>
      <c r="G202" s="182" t="s">
        <v>13240</v>
      </c>
      <c r="H202" s="183"/>
      <c r="I202" s="184"/>
      <c r="J202" s="184"/>
      <c r="K202" s="224"/>
      <c r="L202" s="224"/>
      <c r="M202" s="224"/>
      <c r="N202" s="224"/>
      <c r="O202" s="224"/>
      <c r="P202" s="185"/>
      <c r="Q202" s="225" t="s">
        <v>15844</v>
      </c>
      <c r="R202" s="182" t="str">
        <f ca="1">IF(ISERROR($V202),"",OFFSET('Smelter Look-up'!$C$4,$V202-4,0)&amp;"")</f>
        <v>PT Timah Tbk Kundur</v>
      </c>
      <c r="S202" s="181" t="str">
        <f t="shared" ca="1" si="30"/>
        <v>ID</v>
      </c>
      <c r="T202" s="181" t="str">
        <f ca="1">IF(B202="","",IF(ISERROR(MATCH($J202,SorP!$B$1:$B$6279,0)),"",INDIRECT("'SorP'!$A$"&amp;MATCH($S202&amp;$J202,SorP!C:C,0))))</f>
        <v/>
      </c>
      <c r="U202" s="201"/>
      <c r="V202" s="226">
        <f>IF(C202="",NA(),IF(OR(C202="Smelter not listed",C202="Smelter not yet identified"),MATCH($B202&amp;$D202,'Smelter Look-up'!$J:$J,0),MATCH($B202&amp;$C202,'Smelter Look-up'!$J:$J,0)))</f>
        <v>513</v>
      </c>
      <c r="X202" s="227">
        <f t="shared" si="31"/>
        <v>0</v>
      </c>
      <c r="AB202" s="228" t="str">
        <f t="shared" si="32"/>
        <v>TinPT Timah Tbk Kundur</v>
      </c>
    </row>
    <row r="203" spans="1:28" s="227" customFormat="1" ht="20">
      <c r="A203" s="181" t="s">
        <v>781</v>
      </c>
      <c r="B203" s="182" t="s">
        <v>1126</v>
      </c>
      <c r="C203" s="186" t="s">
        <v>13801</v>
      </c>
      <c r="D203" s="230"/>
      <c r="E203" s="182" t="s">
        <v>1101</v>
      </c>
      <c r="F203" s="182" t="s">
        <v>781</v>
      </c>
      <c r="G203" s="182" t="s">
        <v>13240</v>
      </c>
      <c r="H203" s="183"/>
      <c r="I203" s="184"/>
      <c r="J203" s="184"/>
      <c r="K203" s="224"/>
      <c r="L203" s="224"/>
      <c r="M203" s="224"/>
      <c r="N203" s="224"/>
      <c r="O203" s="224"/>
      <c r="P203" s="185"/>
      <c r="Q203" s="225" t="s">
        <v>15844</v>
      </c>
      <c r="R203" s="182" t="str">
        <f ca="1">IF(ISERROR($V203),"",OFFSET('Smelter Look-up'!$C$4,$V203-4,0)&amp;"")</f>
        <v>PT Timah Tbk Mentok</v>
      </c>
      <c r="S203" s="181" t="str">
        <f t="shared" ca="1" si="30"/>
        <v>ID</v>
      </c>
      <c r="T203" s="181" t="str">
        <f ca="1">IF(B203="","",IF(ISERROR(MATCH($J203,SorP!$B$1:$B$6279,0)),"",INDIRECT("'SorP'!$A$"&amp;MATCH($S203&amp;$J203,SorP!C:C,0))))</f>
        <v/>
      </c>
      <c r="U203" s="201"/>
      <c r="V203" s="226">
        <f>IF(C203="",NA(),IF(OR(C203="Smelter not listed",C203="Smelter not yet identified"),MATCH($B203&amp;$D203,'Smelter Look-up'!$J:$J,0),MATCH($B203&amp;$C203,'Smelter Look-up'!$J:$J,0)))</f>
        <v>514</v>
      </c>
      <c r="X203" s="227">
        <f t="shared" si="31"/>
        <v>0</v>
      </c>
      <c r="AB203" s="228" t="str">
        <f t="shared" si="32"/>
        <v>TinPT Timah Tbk Mentok</v>
      </c>
    </row>
    <row r="204" spans="1:28" s="227" customFormat="1" ht="20">
      <c r="A204" s="181" t="s">
        <v>15120</v>
      </c>
      <c r="B204" s="182" t="s">
        <v>1126</v>
      </c>
      <c r="C204" s="186" t="s">
        <v>15119</v>
      </c>
      <c r="D204" s="230"/>
      <c r="E204" s="182" t="s">
        <v>1101</v>
      </c>
      <c r="F204" s="182" t="s">
        <v>15120</v>
      </c>
      <c r="G204" s="182" t="s">
        <v>13240</v>
      </c>
      <c r="H204" s="183"/>
      <c r="I204" s="184"/>
      <c r="J204" s="184"/>
      <c r="K204" s="224"/>
      <c r="L204" s="224"/>
      <c r="M204" s="224"/>
      <c r="N204" s="224"/>
      <c r="O204" s="224"/>
      <c r="P204" s="185"/>
      <c r="Q204" s="225" t="s">
        <v>15866</v>
      </c>
      <c r="R204" s="182" t="str">
        <f ca="1">IF(ISERROR($V204),"",OFFSET('Smelter Look-up'!$C$4,$V204-4,0)&amp;"")</f>
        <v>PT Tinindo Inter Nusa</v>
      </c>
      <c r="S204" s="181" t="str">
        <f t="shared" ca="1" si="30"/>
        <v>ID</v>
      </c>
      <c r="T204" s="181" t="str">
        <f ca="1">IF(B204="","",IF(ISERROR(MATCH($J204,SorP!$B$1:$B$6279,0)),"",INDIRECT("'SorP'!$A$"&amp;MATCH($S204&amp;$J204,SorP!C:C,0))))</f>
        <v/>
      </c>
      <c r="U204" s="201"/>
      <c r="V204" s="226">
        <f>IF(C204="",NA(),IF(OR(C204="Smelter not listed",C204="Smelter not yet identified"),MATCH($B204&amp;$D204,'Smelter Look-up'!$J:$J,0),MATCH($B204&amp;$C204,'Smelter Look-up'!$J:$J,0)))</f>
        <v>515</v>
      </c>
      <c r="X204" s="227">
        <f t="shared" si="31"/>
        <v>0</v>
      </c>
      <c r="AB204" s="228" t="str">
        <f t="shared" si="32"/>
        <v>TinPT Tinindo Inter Nusa</v>
      </c>
    </row>
    <row r="205" spans="1:28" s="227" customFormat="1" ht="20">
      <c r="A205" s="181" t="s">
        <v>1814</v>
      </c>
      <c r="B205" s="182" t="s">
        <v>1126</v>
      </c>
      <c r="C205" s="186" t="s">
        <v>12434</v>
      </c>
      <c r="D205" s="230"/>
      <c r="E205" s="182" t="s">
        <v>1092</v>
      </c>
      <c r="F205" s="182" t="s">
        <v>1814</v>
      </c>
      <c r="G205" s="182" t="s">
        <v>13240</v>
      </c>
      <c r="H205" s="183"/>
      <c r="I205" s="184"/>
      <c r="J205" s="184"/>
      <c r="K205" s="224"/>
      <c r="L205" s="224"/>
      <c r="M205" s="224"/>
      <c r="N205" s="224"/>
      <c r="O205" s="224"/>
      <c r="P205" s="185"/>
      <c r="Q205" s="225" t="s">
        <v>15844</v>
      </c>
      <c r="R205" s="182" t="str">
        <f ca="1">IF(ISERROR($V205),"",OFFSET('Smelter Look-up'!$C$4,$V205-4,0)&amp;"")</f>
        <v>Resind Industria e Comercio Ltda.</v>
      </c>
      <c r="S205" s="181" t="str">
        <f t="shared" ca="1" si="30"/>
        <v>BR</v>
      </c>
      <c r="T205" s="181" t="str">
        <f ca="1">IF(B205="","",IF(ISERROR(MATCH($J205,SorP!$B$1:$B$6279,0)),"",INDIRECT("'SorP'!$A$"&amp;MATCH($S205&amp;$J205,SorP!C:C,0))))</f>
        <v/>
      </c>
      <c r="U205" s="201"/>
      <c r="V205" s="226">
        <f>IF(C205="",NA(),IF(OR(C205="Smelter not listed",C205="Smelter not yet identified"),MATCH($B205&amp;$D205,'Smelter Look-up'!$J:$J,0),MATCH($B205&amp;$C205,'Smelter Look-up'!$J:$J,0)))</f>
        <v>519</v>
      </c>
      <c r="X205" s="227">
        <f t="shared" si="31"/>
        <v>0</v>
      </c>
      <c r="AB205" s="228" t="str">
        <f t="shared" si="32"/>
        <v>TinResind Industria e Comercio Ltda.</v>
      </c>
    </row>
    <row r="206" spans="1:28" s="227" customFormat="1" ht="27">
      <c r="A206" s="181" t="s">
        <v>783</v>
      </c>
      <c r="B206" s="182" t="s">
        <v>1126</v>
      </c>
      <c r="C206" s="186" t="s">
        <v>782</v>
      </c>
      <c r="D206" s="230"/>
      <c r="E206" s="182" t="s">
        <v>2431</v>
      </c>
      <c r="F206" s="182" t="s">
        <v>783</v>
      </c>
      <c r="G206" s="182" t="s">
        <v>13240</v>
      </c>
      <c r="H206" s="183"/>
      <c r="I206" s="184"/>
      <c r="J206" s="184"/>
      <c r="K206" s="224"/>
      <c r="L206" s="224"/>
      <c r="M206" s="224"/>
      <c r="N206" s="224" t="s">
        <v>15843</v>
      </c>
      <c r="O206" s="224" t="s">
        <v>15867</v>
      </c>
      <c r="P206" s="185"/>
      <c r="Q206" s="225" t="s">
        <v>15844</v>
      </c>
      <c r="R206" s="182" t="str">
        <f ca="1">IF(ISERROR($V206),"",OFFSET('Smelter Look-up'!$C$4,$V206-4,0)&amp;"")</f>
        <v>Rui Da Hung</v>
      </c>
      <c r="S206" s="181" t="str">
        <f t="shared" ca="1" si="30"/>
        <v>TW</v>
      </c>
      <c r="T206" s="181" t="str">
        <f ca="1">IF(B206="","",IF(ISERROR(MATCH($J206,SorP!$B$1:$B$6279,0)),"",INDIRECT("'SorP'!$A$"&amp;MATCH($S206&amp;$J206,SorP!C:C,0))))</f>
        <v/>
      </c>
      <c r="U206" s="201"/>
      <c r="V206" s="226">
        <f>IF(C206="",NA(),IF(OR(C206="Smelter not listed",C206="Smelter not yet identified"),MATCH($B206&amp;$D206,'Smelter Look-up'!$J:$J,0),MATCH($B206&amp;$C206,'Smelter Look-up'!$J:$J,0)))</f>
        <v>521</v>
      </c>
      <c r="X206" s="227">
        <f t="shared" si="31"/>
        <v>0</v>
      </c>
      <c r="AB206" s="228" t="str">
        <f t="shared" si="32"/>
        <v>TinRui Da Hung</v>
      </c>
    </row>
    <row r="207" spans="1:28" s="227" customFormat="1" ht="40.5">
      <c r="A207" s="181" t="s">
        <v>784</v>
      </c>
      <c r="B207" s="182" t="s">
        <v>1126</v>
      </c>
      <c r="C207" s="186" t="s">
        <v>1027</v>
      </c>
      <c r="D207" s="230"/>
      <c r="E207" s="182" t="s">
        <v>884</v>
      </c>
      <c r="F207" s="182" t="s">
        <v>784</v>
      </c>
      <c r="G207" s="182" t="s">
        <v>13240</v>
      </c>
      <c r="H207" s="183"/>
      <c r="I207" s="184"/>
      <c r="J207" s="184"/>
      <c r="K207" s="224"/>
      <c r="L207" s="224"/>
      <c r="M207" s="224"/>
      <c r="N207" s="224" t="s">
        <v>15859</v>
      </c>
      <c r="O207" s="224" t="s">
        <v>15859</v>
      </c>
      <c r="P207" s="185"/>
      <c r="Q207" s="225" t="s">
        <v>15844</v>
      </c>
      <c r="R207" s="182" t="str">
        <f ca="1">IF(ISERROR($V207),"",OFFSET('Smelter Look-up'!$C$4,$V207-4,0)&amp;"")</f>
        <v>Thaisarco</v>
      </c>
      <c r="S207" s="181" t="str">
        <f t="shared" ca="1" si="30"/>
        <v>TH</v>
      </c>
      <c r="T207" s="181" t="str">
        <f ca="1">IF(B207="","",IF(ISERROR(MATCH($J207,SorP!$B$1:$B$6279,0)),"",INDIRECT("'SorP'!$A$"&amp;MATCH($S207&amp;$J207,SorP!C:C,0))))</f>
        <v/>
      </c>
      <c r="U207" s="201"/>
      <c r="V207" s="226">
        <f>IF(C207="",NA(),IF(OR(C207="Smelter not listed",C207="Smelter not yet identified"),MATCH($B207&amp;$D207,'Smelter Look-up'!$J:$J,0),MATCH($B207&amp;$C207,'Smelter Look-up'!$J:$J,0)))</f>
        <v>526</v>
      </c>
      <c r="X207" s="227">
        <f t="shared" si="31"/>
        <v>0</v>
      </c>
      <c r="AB207" s="228" t="str">
        <f t="shared" si="32"/>
        <v>TinThaisarco</v>
      </c>
    </row>
    <row r="208" spans="1:28" s="227" customFormat="1" ht="27">
      <c r="A208" s="181" t="s">
        <v>787</v>
      </c>
      <c r="B208" s="182" t="s">
        <v>1126</v>
      </c>
      <c r="C208" s="186" t="s">
        <v>15472</v>
      </c>
      <c r="D208" s="230"/>
      <c r="E208" s="182" t="s">
        <v>1096</v>
      </c>
      <c r="F208" s="182" t="s">
        <v>787</v>
      </c>
      <c r="G208" s="182" t="s">
        <v>13240</v>
      </c>
      <c r="H208" s="183"/>
      <c r="I208" s="184"/>
      <c r="J208" s="184"/>
      <c r="K208" s="224"/>
      <c r="L208" s="224"/>
      <c r="M208" s="224"/>
      <c r="N208" s="224" t="s">
        <v>15868</v>
      </c>
      <c r="O208" s="224" t="s">
        <v>15868</v>
      </c>
      <c r="P208" s="185"/>
      <c r="Q208" s="225" t="s">
        <v>15844</v>
      </c>
      <c r="R208" s="182" t="str">
        <f ca="1">IF(ISERROR($V208),"",OFFSET('Smelter Look-up'!$C$4,$V208-4,0)&amp;"")</f>
        <v>Tin Smelting Branch of Yunnan Tin Co., Ltd.</v>
      </c>
      <c r="S208" s="181" t="str">
        <f t="shared" ca="1" si="30"/>
        <v>CN</v>
      </c>
      <c r="T208" s="181" t="str">
        <f ca="1">IF(B208="","",IF(ISERROR(MATCH($J208,SorP!$B$1:$B$6279,0)),"",INDIRECT("'SorP'!$A$"&amp;MATCH($S208&amp;$J208,SorP!C:C,0))))</f>
        <v/>
      </c>
      <c r="U208" s="201"/>
      <c r="V208" s="226">
        <f>IF(C208="",NA(),IF(OR(C208="Smelter not listed",C208="Smelter not yet identified"),MATCH($B208&amp;$D208,'Smelter Look-up'!$J:$J,0),MATCH($B208&amp;$C208,'Smelter Look-up'!$J:$J,0)))</f>
        <v>529</v>
      </c>
      <c r="X208" s="227">
        <f t="shared" si="31"/>
        <v>0</v>
      </c>
      <c r="AB208" s="228" t="str">
        <f t="shared" si="32"/>
        <v>TinTin Smelting Branch of Yunnan Tin Co., Ltd.</v>
      </c>
    </row>
    <row r="209" spans="1:28" s="227" customFormat="1" ht="27">
      <c r="A209" s="181" t="s">
        <v>13184</v>
      </c>
      <c r="B209" s="182" t="s">
        <v>1126</v>
      </c>
      <c r="C209" s="186" t="s">
        <v>13183</v>
      </c>
      <c r="D209" s="230"/>
      <c r="E209" s="182" t="s">
        <v>2432</v>
      </c>
      <c r="F209" s="182" t="s">
        <v>13184</v>
      </c>
      <c r="G209" s="182" t="s">
        <v>13240</v>
      </c>
      <c r="H209" s="183"/>
      <c r="I209" s="184"/>
      <c r="J209" s="184"/>
      <c r="K209" s="224"/>
      <c r="L209" s="224"/>
      <c r="M209" s="224"/>
      <c r="N209" s="224" t="s">
        <v>15845</v>
      </c>
      <c r="O209" s="224" t="s">
        <v>15845</v>
      </c>
      <c r="P209" s="185" t="s">
        <v>488</v>
      </c>
      <c r="Q209" s="225" t="s">
        <v>15844</v>
      </c>
      <c r="R209" s="182" t="str">
        <f ca="1">IF(ISERROR($V209),"",OFFSET('Smelter Look-up'!$C$4,$V209-4,0)&amp;"")</f>
        <v>Tin Technology &amp; Refining</v>
      </c>
      <c r="S209" s="181" t="str">
        <f t="shared" ca="1" si="30"/>
        <v>US</v>
      </c>
      <c r="T209" s="181" t="str">
        <f ca="1">IF(B209="","",IF(ISERROR(MATCH($J209,SorP!$B$1:$B$6279,0)),"",INDIRECT("'SorP'!$A$"&amp;MATCH($S209&amp;$J209,SorP!C:C,0))))</f>
        <v/>
      </c>
      <c r="U209" s="201"/>
      <c r="V209" s="226">
        <f>IF(C209="",NA(),IF(OR(C209="Smelter not listed",C209="Smelter not yet identified"),MATCH($B209&amp;$D209,'Smelter Look-up'!$J:$J,0),MATCH($B209&amp;$C209,'Smelter Look-up'!$J:$J,0)))</f>
        <v>530</v>
      </c>
      <c r="X209" s="227">
        <f t="shared" si="31"/>
        <v>0</v>
      </c>
      <c r="AB209" s="228" t="str">
        <f t="shared" si="32"/>
        <v>TinTin Technology &amp; Refining</v>
      </c>
    </row>
    <row r="210" spans="1:28" s="227" customFormat="1" ht="20">
      <c r="A210" s="181" t="s">
        <v>785</v>
      </c>
      <c r="B210" s="182" t="s">
        <v>1126</v>
      </c>
      <c r="C210" s="186" t="s">
        <v>2532</v>
      </c>
      <c r="D210" s="230"/>
      <c r="E210" s="182" t="s">
        <v>1092</v>
      </c>
      <c r="F210" s="182" t="s">
        <v>785</v>
      </c>
      <c r="G210" s="182" t="s">
        <v>13240</v>
      </c>
      <c r="H210" s="183"/>
      <c r="I210" s="184"/>
      <c r="J210" s="184"/>
      <c r="K210" s="224"/>
      <c r="L210" s="224"/>
      <c r="M210" s="224"/>
      <c r="N210" s="224"/>
      <c r="O210" s="224"/>
      <c r="P210" s="185"/>
      <c r="Q210" s="225" t="s">
        <v>15844</v>
      </c>
      <c r="R210" s="182" t="str">
        <f ca="1">IF(ISERROR($V210),"",OFFSET('Smelter Look-up'!$C$4,$V210-4,0)&amp;"")</f>
        <v>White Solder Metalurgia e Mineracao Ltda.</v>
      </c>
      <c r="S210" s="181" t="str">
        <f t="shared" ca="1" si="30"/>
        <v>BR</v>
      </c>
      <c r="T210" s="181" t="str">
        <f ca="1">IF(B210="","",IF(ISERROR(MATCH($J210,SorP!$B$1:$B$6279,0)),"",INDIRECT("'SorP'!$A$"&amp;MATCH($S210&amp;$J210,SorP!C:C,0))))</f>
        <v/>
      </c>
      <c r="U210" s="201"/>
      <c r="V210" s="226">
        <f>IF(C210="",NA(),IF(OR(C210="Smelter not listed",C210="Smelter not yet identified"),MATCH($B210&amp;$D210,'Smelter Look-up'!$J:$J,0),MATCH($B210&amp;$C210,'Smelter Look-up'!$J:$J,0)))</f>
        <v>535</v>
      </c>
      <c r="X210" s="227">
        <f t="shared" si="31"/>
        <v>0</v>
      </c>
      <c r="AB210" s="228" t="str">
        <f t="shared" si="32"/>
        <v>TinWhite Solder Metalurgia e Mineracao Ltda.</v>
      </c>
    </row>
    <row r="211" spans="1:28" s="227" customFormat="1" ht="20">
      <c r="A211" s="181" t="s">
        <v>786</v>
      </c>
      <c r="B211" s="182" t="s">
        <v>1126</v>
      </c>
      <c r="C211" s="186" t="s">
        <v>2166</v>
      </c>
      <c r="D211" s="230"/>
      <c r="E211" s="182" t="s">
        <v>1096</v>
      </c>
      <c r="F211" s="182" t="s">
        <v>786</v>
      </c>
      <c r="G211" s="182" t="s">
        <v>13240</v>
      </c>
      <c r="H211" s="183"/>
      <c r="I211" s="184"/>
      <c r="J211" s="184"/>
      <c r="K211" s="224"/>
      <c r="L211" s="224"/>
      <c r="M211" s="224"/>
      <c r="N211" s="224"/>
      <c r="O211" s="224"/>
      <c r="P211" s="185"/>
      <c r="Q211" s="225" t="s">
        <v>15844</v>
      </c>
      <c r="R211" s="182" t="str">
        <f ca="1">IF(ISERROR($V211),"",OFFSET('Smelter Look-up'!$C$4,$V211-4,0)&amp;"")</f>
        <v>Yunnan Chengfeng Non-ferrous Metals Co., Ltd.</v>
      </c>
      <c r="S211" s="181" t="str">
        <f t="shared" ca="1" si="30"/>
        <v>CN</v>
      </c>
      <c r="T211" s="181" t="str">
        <f ca="1">IF(B211="","",IF(ISERROR(MATCH($J211,SorP!$B$1:$B$6279,0)),"",INDIRECT("'SorP'!$A$"&amp;MATCH($S211&amp;$J211,SorP!C:C,0))))</f>
        <v/>
      </c>
      <c r="U211" s="201"/>
      <c r="V211" s="226">
        <f>IF(C211="",NA(),IF(OR(C211="Smelter not listed",C211="Smelter not yet identified"),MATCH($B211&amp;$D211,'Smelter Look-up'!$J:$J,0),MATCH($B211&amp;$C211,'Smelter Look-up'!$J:$J,0)))</f>
        <v>543</v>
      </c>
      <c r="X211" s="227">
        <f t="shared" si="31"/>
        <v>0</v>
      </c>
      <c r="AB211" s="228" t="str">
        <f t="shared" si="32"/>
        <v>TinYunnan Chengfeng Non-ferrous Metals Co., Ltd.</v>
      </c>
    </row>
    <row r="212" spans="1:28" s="227" customFormat="1" ht="20">
      <c r="A212" s="181" t="s">
        <v>788</v>
      </c>
      <c r="B212" s="182" t="s">
        <v>1128</v>
      </c>
      <c r="C212" s="186" t="s">
        <v>13809</v>
      </c>
      <c r="D212" s="230"/>
      <c r="E212" s="182" t="s">
        <v>1104</v>
      </c>
      <c r="F212" s="182" t="s">
        <v>788</v>
      </c>
      <c r="G212" s="182" t="s">
        <v>13240</v>
      </c>
      <c r="H212" s="183"/>
      <c r="I212" s="184"/>
      <c r="J212" s="184"/>
      <c r="K212" s="224"/>
      <c r="L212" s="224"/>
      <c r="M212" s="224"/>
      <c r="N212" s="224" t="s">
        <v>15869</v>
      </c>
      <c r="O212" s="224" t="s">
        <v>15869</v>
      </c>
      <c r="P212" s="185"/>
      <c r="Q212" s="225" t="s">
        <v>15844</v>
      </c>
      <c r="R212" s="182" t="str">
        <f ca="1">IF(ISERROR($V212),"",OFFSET('Smelter Look-up'!$C$4,$V212-4,0)&amp;"")</f>
        <v>A.L.M.T. Corp.</v>
      </c>
      <c r="S212" s="181" t="str">
        <f t="shared" ca="1" si="30"/>
        <v>JP</v>
      </c>
      <c r="T212" s="181" t="str">
        <f ca="1">IF(B212="","",IF(ISERROR(MATCH($J212,SorP!$B$1:$B$6279,0)),"",INDIRECT("'SorP'!$A$"&amp;MATCH($S212&amp;$J212,SorP!C:C,0))))</f>
        <v/>
      </c>
      <c r="U212" s="201"/>
      <c r="V212" s="226">
        <f>IF(C212="",NA(),IF(OR(C212="Smelter not listed",C212="Smelter not yet identified"),MATCH($B212&amp;$D212,'Smelter Look-up'!$J:$J,0),MATCH($B212&amp;$C212,'Smelter Look-up'!$J:$J,0)))</f>
        <v>557</v>
      </c>
      <c r="X212" s="227">
        <f t="shared" si="31"/>
        <v>0</v>
      </c>
      <c r="AB212" s="228" t="str">
        <f t="shared" si="32"/>
        <v>TungstenA.L.M.T. Corp.</v>
      </c>
    </row>
    <row r="213" spans="1:28" s="227" customFormat="1" ht="27">
      <c r="A213" s="181" t="s">
        <v>2267</v>
      </c>
      <c r="B213" s="182" t="s">
        <v>1128</v>
      </c>
      <c r="C213" s="186" t="s">
        <v>2266</v>
      </c>
      <c r="D213" s="230"/>
      <c r="E213" s="182" t="s">
        <v>1092</v>
      </c>
      <c r="F213" s="182" t="s">
        <v>2267</v>
      </c>
      <c r="G213" s="182" t="s">
        <v>13240</v>
      </c>
      <c r="H213" s="183"/>
      <c r="I213" s="184"/>
      <c r="J213" s="184"/>
      <c r="K213" s="224"/>
      <c r="L213" s="224"/>
      <c r="M213" s="224"/>
      <c r="N213" s="224"/>
      <c r="O213" s="224"/>
      <c r="P213" s="185"/>
      <c r="Q213" s="225" t="s">
        <v>15853</v>
      </c>
      <c r="R213" s="182" t="str">
        <f ca="1">IF(ISERROR($V213),"",OFFSET('Smelter Look-up'!$C$4,$V213-4,0)&amp;"")</f>
        <v>ACL Metais Eireli</v>
      </c>
      <c r="S213" s="181" t="str">
        <f t="shared" ca="1" si="30"/>
        <v>BR</v>
      </c>
      <c r="T213" s="181" t="str">
        <f ca="1">IF(B213="","",IF(ISERROR(MATCH($J213,SorP!$B$1:$B$6279,0)),"",INDIRECT("'SorP'!$A$"&amp;MATCH($S213&amp;$J213,SorP!C:C,0))))</f>
        <v/>
      </c>
      <c r="U213" s="201"/>
      <c r="V213" s="226">
        <f>IF(C213="",NA(),IF(OR(C213="Smelter not listed",C213="Smelter not yet identified"),MATCH($B213&amp;$D213,'Smelter Look-up'!$J:$J,0),MATCH($B213&amp;$C213,'Smelter Look-up'!$J:$J,0)))</f>
        <v>559</v>
      </c>
      <c r="X213" s="227">
        <f t="shared" si="31"/>
        <v>0</v>
      </c>
      <c r="AB213" s="228" t="str">
        <f t="shared" si="32"/>
        <v>TungstenACL Metais Eireli</v>
      </c>
    </row>
    <row r="214" spans="1:28" s="227" customFormat="1" ht="27">
      <c r="A214" s="181" t="s">
        <v>13870</v>
      </c>
      <c r="B214" s="182" t="s">
        <v>1128</v>
      </c>
      <c r="C214" s="186" t="s">
        <v>13855</v>
      </c>
      <c r="D214" s="230"/>
      <c r="E214" s="182" t="s">
        <v>888</v>
      </c>
      <c r="F214" s="182" t="s">
        <v>13870</v>
      </c>
      <c r="G214" s="182" t="s">
        <v>13240</v>
      </c>
      <c r="H214" s="183"/>
      <c r="I214" s="184"/>
      <c r="J214" s="184"/>
      <c r="K214" s="224"/>
      <c r="L214" s="224"/>
      <c r="M214" s="224"/>
      <c r="N214" s="224" t="s">
        <v>15870</v>
      </c>
      <c r="O214" s="224" t="s">
        <v>15870</v>
      </c>
      <c r="P214" s="185"/>
      <c r="Q214" s="225" t="s">
        <v>15844</v>
      </c>
      <c r="R214" s="182" t="str">
        <f ca="1">IF(ISERROR($V214),"",OFFSET('Smelter Look-up'!$C$4,$V214-4,0)&amp;"")</f>
        <v>Asia Tungsten Products Vietnam Ltd.</v>
      </c>
      <c r="S214" s="181" t="str">
        <f t="shared" ca="1" si="30"/>
        <v>VN</v>
      </c>
      <c r="T214" s="181" t="str">
        <f ca="1">IF(B214="","",IF(ISERROR(MATCH($J214,SorP!$B$1:$B$6279,0)),"",INDIRECT("'SorP'!$A$"&amp;MATCH($S214&amp;$J214,SorP!C:C,0))))</f>
        <v/>
      </c>
      <c r="U214" s="201"/>
      <c r="V214" s="226">
        <f>IF(C214="",NA(),IF(OR(C214="Smelter not listed",C214="Smelter not yet identified"),MATCH($B214&amp;$D214,'Smelter Look-up'!$J:$J,0),MATCH($B214&amp;$C214,'Smelter Look-up'!$J:$J,0)))</f>
        <v>565</v>
      </c>
      <c r="X214" s="227">
        <f t="shared" si="31"/>
        <v>0</v>
      </c>
      <c r="AB214" s="228" t="str">
        <f t="shared" si="32"/>
        <v>TungstenAsia Tungsten Products Vietnam Ltd.</v>
      </c>
    </row>
    <row r="215" spans="1:28" s="227" customFormat="1" ht="20">
      <c r="A215" s="181" t="s">
        <v>1401</v>
      </c>
      <c r="B215" s="182" t="s">
        <v>1128</v>
      </c>
      <c r="C215" s="186" t="s">
        <v>1400</v>
      </c>
      <c r="D215" s="230"/>
      <c r="E215" s="182" t="s">
        <v>1096</v>
      </c>
      <c r="F215" s="182" t="s">
        <v>1401</v>
      </c>
      <c r="G215" s="182" t="s">
        <v>13240</v>
      </c>
      <c r="H215" s="183"/>
      <c r="I215" s="184"/>
      <c r="J215" s="184"/>
      <c r="K215" s="224"/>
      <c r="L215" s="224"/>
      <c r="M215" s="224"/>
      <c r="N215" s="224" t="s">
        <v>15869</v>
      </c>
      <c r="O215" s="224" t="s">
        <v>15869</v>
      </c>
      <c r="P215" s="185"/>
      <c r="Q215" s="225" t="s">
        <v>15844</v>
      </c>
      <c r="R215" s="182" t="str">
        <f ca="1">IF(ISERROR($V215),"",OFFSET('Smelter Look-up'!$C$4,$V215-4,0)&amp;"")</f>
        <v>Hunan Shizhuyuan Nonferrous Metals Co., Ltd. Chenzhou Tungsten Products Branch</v>
      </c>
      <c r="S215" s="181" t="str">
        <f t="shared" ca="1" si="30"/>
        <v>CN</v>
      </c>
      <c r="T215" s="181" t="str">
        <f ca="1">IF(B215="","",IF(ISERROR(MATCH($J215,SorP!$B$1:$B$6279,0)),"",INDIRECT("'SorP'!$A$"&amp;MATCH($S215&amp;$J215,SorP!C:C,0))))</f>
        <v/>
      </c>
      <c r="U215" s="201"/>
      <c r="V215" s="226">
        <f>IF(C215="",NA(),IF(OR(C215="Smelter not listed",C215="Smelter not yet identified"),MATCH($B215&amp;$D215,'Smelter Look-up'!$J:$J,0),MATCH($B215&amp;$C215,'Smelter Look-up'!$J:$J,0)))</f>
        <v>569</v>
      </c>
      <c r="X215" s="227">
        <f t="shared" si="31"/>
        <v>0</v>
      </c>
      <c r="AB215" s="228" t="str">
        <f t="shared" si="32"/>
        <v>TungstenChenzhou Diamond Tungsten Products Co., Ltd.</v>
      </c>
    </row>
    <row r="216" spans="1:28" s="227" customFormat="1" ht="20">
      <c r="A216" s="181" t="s">
        <v>13812</v>
      </c>
      <c r="B216" s="182" t="s">
        <v>1128</v>
      </c>
      <c r="C216" s="186" t="s">
        <v>15123</v>
      </c>
      <c r="D216" s="230"/>
      <c r="E216" s="182" t="s">
        <v>1096</v>
      </c>
      <c r="F216" s="182" t="s">
        <v>13812</v>
      </c>
      <c r="G216" s="182" t="s">
        <v>13240</v>
      </c>
      <c r="H216" s="183"/>
      <c r="I216" s="184"/>
      <c r="J216" s="184"/>
      <c r="K216" s="224"/>
      <c r="L216" s="224"/>
      <c r="M216" s="224"/>
      <c r="N216" s="224"/>
      <c r="O216" s="224"/>
      <c r="P216" s="185"/>
      <c r="Q216" s="225" t="s">
        <v>15844</v>
      </c>
      <c r="R216" s="182" t="str">
        <f ca="1">IF(ISERROR($V216),"",OFFSET('Smelter Look-up'!$C$4,$V216-4,0)&amp;"")</f>
        <v>China Molybdenum Tungsten Co., Ltd.</v>
      </c>
      <c r="S216" s="181" t="str">
        <f t="shared" ca="1" si="30"/>
        <v>CN</v>
      </c>
      <c r="T216" s="181" t="str">
        <f ca="1">IF(B216="","",IF(ISERROR(MATCH($J216,SorP!$B$1:$B$6279,0)),"",INDIRECT("'SorP'!$A$"&amp;MATCH($S216&amp;$J216,SorP!C:C,0))))</f>
        <v/>
      </c>
      <c r="U216" s="201"/>
      <c r="V216" s="226">
        <f>IF(C216="",NA(),IF(OR(C216="Smelter not listed",C216="Smelter not yet identified"),MATCH($B216&amp;$D216,'Smelter Look-up'!$J:$J,0),MATCH($B216&amp;$C216,'Smelter Look-up'!$J:$J,0)))</f>
        <v>571</v>
      </c>
      <c r="X216" s="227">
        <f t="shared" si="31"/>
        <v>0</v>
      </c>
      <c r="AB216" s="228" t="str">
        <f t="shared" si="32"/>
        <v>TungstenChina Molybdenum Tungsten Co., Ltd.</v>
      </c>
    </row>
    <row r="217" spans="1:28" s="227" customFormat="1" ht="20">
      <c r="A217" s="181" t="s">
        <v>791</v>
      </c>
      <c r="B217" s="182" t="s">
        <v>1128</v>
      </c>
      <c r="C217" s="186" t="s">
        <v>1374</v>
      </c>
      <c r="D217" s="230"/>
      <c r="E217" s="182" t="s">
        <v>1096</v>
      </c>
      <c r="F217" s="182" t="s">
        <v>791</v>
      </c>
      <c r="G217" s="182" t="s">
        <v>13240</v>
      </c>
      <c r="H217" s="183"/>
      <c r="I217" s="184"/>
      <c r="J217" s="184"/>
      <c r="K217" s="224"/>
      <c r="L217" s="224"/>
      <c r="M217" s="224"/>
      <c r="N217" s="224" t="s">
        <v>15869</v>
      </c>
      <c r="O217" s="224" t="s">
        <v>15869</v>
      </c>
      <c r="P217" s="185"/>
      <c r="Q217" s="225" t="s">
        <v>15844</v>
      </c>
      <c r="R217" s="182" t="str">
        <f ca="1">IF(ISERROR($V217),"",OFFSET('Smelter Look-up'!$C$4,$V217-4,0)&amp;"")</f>
        <v>Chongyi Zhangyuan Tungsten Co., Ltd.</v>
      </c>
      <c r="S217" s="181" t="str">
        <f t="shared" ca="1" si="30"/>
        <v>CN</v>
      </c>
      <c r="T217" s="181" t="str">
        <f ca="1">IF(B217="","",IF(ISERROR(MATCH($J217,SorP!$B$1:$B$6279,0)),"",INDIRECT("'SorP'!$A$"&amp;MATCH($S217&amp;$J217,SorP!C:C,0))))</f>
        <v/>
      </c>
      <c r="U217" s="201"/>
      <c r="V217" s="226">
        <f>IF(C217="",NA(),IF(OR(C217="Smelter not listed",C217="Smelter not yet identified"),MATCH($B217&amp;$D217,'Smelter Look-up'!$J:$J,0),MATCH($B217&amp;$C217,'Smelter Look-up'!$J:$J,0)))</f>
        <v>573</v>
      </c>
      <c r="X217" s="227">
        <f t="shared" si="31"/>
        <v>0</v>
      </c>
      <c r="AB217" s="228" t="str">
        <f t="shared" si="32"/>
        <v>TungstenChongyi Zhangyuan Tungsten Co., Ltd.</v>
      </c>
    </row>
    <row r="218" spans="1:28" s="227" customFormat="1" ht="20">
      <c r="A218" s="181" t="s">
        <v>13871</v>
      </c>
      <c r="B218" s="182" t="s">
        <v>1128</v>
      </c>
      <c r="C218" s="186" t="s">
        <v>13856</v>
      </c>
      <c r="D218" s="230"/>
      <c r="E218" s="182" t="s">
        <v>1092</v>
      </c>
      <c r="F218" s="182" t="s">
        <v>13871</v>
      </c>
      <c r="G218" s="182" t="s">
        <v>13240</v>
      </c>
      <c r="H218" s="183"/>
      <c r="I218" s="184"/>
      <c r="J218" s="184"/>
      <c r="K218" s="224"/>
      <c r="L218" s="224"/>
      <c r="M218" s="224"/>
      <c r="N218" s="224" t="s">
        <v>15862</v>
      </c>
      <c r="O218" s="224" t="s">
        <v>15862</v>
      </c>
      <c r="P218" s="185"/>
      <c r="Q218" s="225" t="s">
        <v>15844</v>
      </c>
      <c r="R218" s="182" t="str">
        <f ca="1">IF(ISERROR($V218),"",OFFSET('Smelter Look-up'!$C$4,$V218-4,0)&amp;"")</f>
        <v>Cronimet Brasil Ltda</v>
      </c>
      <c r="S218" s="181" t="str">
        <f t="shared" ca="1" si="30"/>
        <v>BR</v>
      </c>
      <c r="T218" s="181" t="str">
        <f ca="1">IF(B218="","",IF(ISERROR(MATCH($J218,SorP!$B$1:$B$6279,0)),"",INDIRECT("'SorP'!$A$"&amp;MATCH($S218&amp;$J218,SorP!C:C,0))))</f>
        <v/>
      </c>
      <c r="U218" s="201"/>
      <c r="V218" s="226">
        <f>IF(C218="",NA(),IF(OR(C218="Smelter not listed",C218="Smelter not yet identified"),MATCH($B218&amp;$D218,'Smelter Look-up'!$J:$J,0),MATCH($B218&amp;$C218,'Smelter Look-up'!$J:$J,0)))</f>
        <v>575</v>
      </c>
      <c r="X218" s="227">
        <f t="shared" si="31"/>
        <v>0</v>
      </c>
      <c r="AB218" s="228" t="str">
        <f t="shared" si="32"/>
        <v>TungstenCronimet Brasil Ltda</v>
      </c>
    </row>
    <row r="219" spans="1:28" s="227" customFormat="1" ht="20">
      <c r="A219" s="181" t="s">
        <v>13815</v>
      </c>
      <c r="B219" s="182" t="s">
        <v>1128</v>
      </c>
      <c r="C219" s="186" t="s">
        <v>13814</v>
      </c>
      <c r="D219" s="230"/>
      <c r="E219" s="182" t="s">
        <v>1096</v>
      </c>
      <c r="F219" s="182" t="s">
        <v>13815</v>
      </c>
      <c r="G219" s="182" t="s">
        <v>13240</v>
      </c>
      <c r="H219" s="183"/>
      <c r="I219" s="184"/>
      <c r="J219" s="184"/>
      <c r="K219" s="224"/>
      <c r="L219" s="224"/>
      <c r="M219" s="224"/>
      <c r="N219" s="224"/>
      <c r="O219" s="224"/>
      <c r="P219" s="185"/>
      <c r="Q219" s="225" t="s">
        <v>15844</v>
      </c>
      <c r="R219" s="182" t="str">
        <f ca="1">IF(ISERROR($V219),"",OFFSET('Smelter Look-up'!$C$4,$V219-4,0)&amp;"")</f>
        <v>Fujian Ganmin RareMetal Co., Ltd.</v>
      </c>
      <c r="S219" s="181" t="str">
        <f t="shared" ca="1" si="30"/>
        <v>CN</v>
      </c>
      <c r="T219" s="181" t="str">
        <f ca="1">IF(B219="","",IF(ISERROR(MATCH($J219,SorP!$B$1:$B$6279,0)),"",INDIRECT("'SorP'!$A$"&amp;MATCH($S219&amp;$J219,SorP!C:C,0))))</f>
        <v/>
      </c>
      <c r="U219" s="201"/>
      <c r="V219" s="226">
        <f>IF(C219="",NA(),IF(OR(C219="Smelter not listed",C219="Smelter not yet identified"),MATCH($B219&amp;$D219,'Smelter Look-up'!$J:$J,0),MATCH($B219&amp;$C219,'Smelter Look-up'!$J:$J,0)))</f>
        <v>577</v>
      </c>
      <c r="X219" s="227">
        <f t="shared" si="31"/>
        <v>0</v>
      </c>
      <c r="AB219" s="228" t="str">
        <f t="shared" si="32"/>
        <v>TungstenFujian Ganmin RareMetal Co., Ltd.</v>
      </c>
    </row>
    <row r="220" spans="1:28" s="227" customFormat="1" ht="20">
      <c r="A220" s="181" t="s">
        <v>15125</v>
      </c>
      <c r="B220" s="182" t="s">
        <v>1128</v>
      </c>
      <c r="C220" s="186" t="s">
        <v>15124</v>
      </c>
      <c r="D220" s="230"/>
      <c r="E220" s="182" t="s">
        <v>1096</v>
      </c>
      <c r="F220" s="182" t="s">
        <v>15125</v>
      </c>
      <c r="G220" s="182" t="s">
        <v>13240</v>
      </c>
      <c r="H220" s="183"/>
      <c r="I220" s="184"/>
      <c r="J220" s="184"/>
      <c r="K220" s="224"/>
      <c r="L220" s="224"/>
      <c r="M220" s="224"/>
      <c r="N220" s="224" t="s">
        <v>15869</v>
      </c>
      <c r="O220" s="224" t="s">
        <v>15869</v>
      </c>
      <c r="P220" s="185"/>
      <c r="Q220" s="225" t="s">
        <v>15844</v>
      </c>
      <c r="R220" s="182" t="str">
        <f ca="1">IF(ISERROR($V220),"",OFFSET('Smelter Look-up'!$C$4,$V220-4,0)&amp;"")</f>
        <v>Fujian Xinlu Tungsten Co., Ltd.</v>
      </c>
      <c r="S220" s="181" t="str">
        <f t="shared" ca="1" si="30"/>
        <v>CN</v>
      </c>
      <c r="T220" s="181" t="str">
        <f ca="1">IF(B220="","",IF(ISERROR(MATCH($J220,SorP!$B$1:$B$6279,0)),"",INDIRECT("'SorP'!$A$"&amp;MATCH($S220&amp;$J220,SorP!C:C,0))))</f>
        <v/>
      </c>
      <c r="U220" s="201"/>
      <c r="V220" s="226">
        <f>IF(C220="",NA(),IF(OR(C220="Smelter not listed",C220="Smelter not yet identified"),MATCH($B220&amp;$D220,'Smelter Look-up'!$J:$J,0),MATCH($B220&amp;$C220,'Smelter Look-up'!$J:$J,0)))</f>
        <v>578</v>
      </c>
      <c r="X220" s="227">
        <f t="shared" si="31"/>
        <v>0</v>
      </c>
      <c r="AB220" s="228" t="str">
        <f t="shared" si="32"/>
        <v>TungstenFujian Xinlu Tungsten</v>
      </c>
    </row>
    <row r="221" spans="1:28" s="227" customFormat="1" ht="20">
      <c r="A221" s="181" t="s">
        <v>2535</v>
      </c>
      <c r="B221" s="182" t="s">
        <v>1128</v>
      </c>
      <c r="C221" s="186" t="s">
        <v>12937</v>
      </c>
      <c r="D221" s="230"/>
      <c r="E221" s="182" t="s">
        <v>1096</v>
      </c>
      <c r="F221" s="182" t="s">
        <v>2535</v>
      </c>
      <c r="G221" s="182" t="s">
        <v>13240</v>
      </c>
      <c r="H221" s="183"/>
      <c r="I221" s="184"/>
      <c r="J221" s="184"/>
      <c r="K221" s="224"/>
      <c r="L221" s="224"/>
      <c r="M221" s="224"/>
      <c r="N221" s="224"/>
      <c r="O221" s="224"/>
      <c r="P221" s="185"/>
      <c r="Q221" s="225" t="s">
        <v>15844</v>
      </c>
      <c r="R221" s="182" t="str">
        <f ca="1">IF(ISERROR($V221),"",OFFSET('Smelter Look-up'!$C$4,$V221-4,0)&amp;"")</f>
        <v>Ganzhou Haichuang Tungsten Co., Ltd.</v>
      </c>
      <c r="S221" s="181" t="str">
        <f t="shared" ca="1" si="30"/>
        <v>CN</v>
      </c>
      <c r="T221" s="181" t="str">
        <f ca="1">IF(B221="","",IF(ISERROR(MATCH($J221,SorP!$B$1:$B$6279,0)),"",INDIRECT("'SorP'!$A$"&amp;MATCH($S221&amp;$J221,SorP!C:C,0))))</f>
        <v/>
      </c>
      <c r="U221" s="201"/>
      <c r="V221" s="226">
        <f>IF(C221="",NA(),IF(OR(C221="Smelter not listed",C221="Smelter not yet identified"),MATCH($B221&amp;$D221,'Smelter Look-up'!$J:$J,0),MATCH($B221&amp;$C221,'Smelter Look-up'!$J:$J,0)))</f>
        <v>580</v>
      </c>
      <c r="X221" s="227">
        <f t="shared" si="31"/>
        <v>0</v>
      </c>
      <c r="AB221" s="228" t="str">
        <f t="shared" si="32"/>
        <v>TungstenGanzhou Haichuang Tungsten Co., Ltd.</v>
      </c>
    </row>
    <row r="222" spans="1:28" s="227" customFormat="1" ht="20">
      <c r="A222" s="181" t="s">
        <v>796</v>
      </c>
      <c r="B222" s="182" t="s">
        <v>1128</v>
      </c>
      <c r="C222" s="186" t="s">
        <v>149</v>
      </c>
      <c r="D222" s="230"/>
      <c r="E222" s="182" t="s">
        <v>1096</v>
      </c>
      <c r="F222" s="182" t="s">
        <v>796</v>
      </c>
      <c r="G222" s="182" t="s">
        <v>13240</v>
      </c>
      <c r="H222" s="183"/>
      <c r="I222" s="184"/>
      <c r="J222" s="184"/>
      <c r="K222" s="224"/>
      <c r="L222" s="224"/>
      <c r="M222" s="224"/>
      <c r="N222" s="224" t="s">
        <v>15869</v>
      </c>
      <c r="O222" s="224" t="s">
        <v>15869</v>
      </c>
      <c r="P222" s="185"/>
      <c r="Q222" s="225" t="s">
        <v>15844</v>
      </c>
      <c r="R222" s="182" t="str">
        <f ca="1">IF(ISERROR($V222),"",OFFSET('Smelter Look-up'!$C$4,$V222-4,0)&amp;"")</f>
        <v>Ganzhou Huaxing Tungsten Products Co., Ltd.</v>
      </c>
      <c r="S222" s="181" t="str">
        <f t="shared" ca="1" si="30"/>
        <v>CN</v>
      </c>
      <c r="T222" s="181" t="str">
        <f ca="1">IF(B222="","",IF(ISERROR(MATCH($J222,SorP!$B$1:$B$6279,0)),"",INDIRECT("'SorP'!$A$"&amp;MATCH($S222&amp;$J222,SorP!C:C,0))))</f>
        <v/>
      </c>
      <c r="U222" s="201"/>
      <c r="V222" s="226">
        <f>IF(C222="",NA(),IF(OR(C222="Smelter not listed",C222="Smelter not yet identified"),MATCH($B222&amp;$D222,'Smelter Look-up'!$J:$J,0),MATCH($B222&amp;$C222,'Smelter Look-up'!$J:$J,0)))</f>
        <v>581</v>
      </c>
      <c r="X222" s="227">
        <f t="shared" si="31"/>
        <v>0</v>
      </c>
      <c r="AB222" s="228" t="str">
        <f t="shared" si="32"/>
        <v>TungstenGanzhou Huaxing Tungsten Products Co., Ltd.</v>
      </c>
    </row>
    <row r="223" spans="1:28" s="227" customFormat="1" ht="27">
      <c r="A223" s="181" t="s">
        <v>140</v>
      </c>
      <c r="B223" s="182" t="s">
        <v>1128</v>
      </c>
      <c r="C223" s="186" t="s">
        <v>151</v>
      </c>
      <c r="D223" s="230"/>
      <c r="E223" s="182" t="s">
        <v>1096</v>
      </c>
      <c r="F223" s="182" t="s">
        <v>140</v>
      </c>
      <c r="G223" s="182" t="s">
        <v>13240</v>
      </c>
      <c r="H223" s="183"/>
      <c r="I223" s="184"/>
      <c r="J223" s="184"/>
      <c r="K223" s="224"/>
      <c r="L223" s="224"/>
      <c r="M223" s="224"/>
      <c r="N223" s="224" t="s">
        <v>15843</v>
      </c>
      <c r="O223" s="224" t="s">
        <v>15843</v>
      </c>
      <c r="P223" s="185"/>
      <c r="Q223" s="225" t="s">
        <v>15844</v>
      </c>
      <c r="R223" s="182" t="str">
        <f ca="1">IF(ISERROR($V223),"",OFFSET('Smelter Look-up'!$C$4,$V223-4,0)&amp;"")</f>
        <v>Ganzhou Jiangwu Ferrotungsten Co., Ltd.</v>
      </c>
      <c r="S223" s="181" t="str">
        <f t="shared" ca="1" si="30"/>
        <v>CN</v>
      </c>
      <c r="T223" s="181" t="str">
        <f ca="1">IF(B223="","",IF(ISERROR(MATCH($J223,SorP!$B$1:$B$6279,0)),"",INDIRECT("'SorP'!$A$"&amp;MATCH($S223&amp;$J223,SorP!C:C,0))))</f>
        <v/>
      </c>
      <c r="U223" s="201"/>
      <c r="V223" s="226">
        <f>IF(C223="",NA(),IF(OR(C223="Smelter not listed",C223="Smelter not yet identified"),MATCH($B223&amp;$D223,'Smelter Look-up'!$J:$J,0),MATCH($B223&amp;$C223,'Smelter Look-up'!$J:$J,0)))</f>
        <v>582</v>
      </c>
      <c r="X223" s="227">
        <f t="shared" si="31"/>
        <v>0</v>
      </c>
      <c r="AB223" s="228" t="str">
        <f t="shared" si="32"/>
        <v>TungstenGanzhou Jiangwu Ferrotungsten Co., Ltd.</v>
      </c>
    </row>
    <row r="224" spans="1:28" s="227" customFormat="1" ht="20">
      <c r="A224" s="181" t="s">
        <v>393</v>
      </c>
      <c r="B224" s="182" t="s">
        <v>1128</v>
      </c>
      <c r="C224" s="186" t="s">
        <v>392</v>
      </c>
      <c r="D224" s="230"/>
      <c r="E224" s="182" t="s">
        <v>1096</v>
      </c>
      <c r="F224" s="182" t="s">
        <v>393</v>
      </c>
      <c r="G224" s="182" t="s">
        <v>13240</v>
      </c>
      <c r="H224" s="183"/>
      <c r="I224" s="184"/>
      <c r="J224" s="184"/>
      <c r="K224" s="224"/>
      <c r="L224" s="224"/>
      <c r="M224" s="224"/>
      <c r="N224" s="224" t="s">
        <v>15869</v>
      </c>
      <c r="O224" s="224" t="s">
        <v>15869</v>
      </c>
      <c r="P224" s="185"/>
      <c r="Q224" s="225" t="s">
        <v>15844</v>
      </c>
      <c r="R224" s="182" t="str">
        <f ca="1">IF(ISERROR($V224),"",OFFSET('Smelter Look-up'!$C$4,$V224-4,0)&amp;"")</f>
        <v>Ganzhou Seadragon W &amp; Mo Co., Ltd.</v>
      </c>
      <c r="S224" s="181" t="str">
        <f t="shared" ca="1" si="30"/>
        <v>CN</v>
      </c>
      <c r="T224" s="181" t="str">
        <f ca="1">IF(B224="","",IF(ISERROR(MATCH($J224,SorP!$B$1:$B$6279,0)),"",INDIRECT("'SorP'!$A$"&amp;MATCH($S224&amp;$J224,SorP!C:C,0))))</f>
        <v/>
      </c>
      <c r="U224" s="201"/>
      <c r="V224" s="226">
        <f>IF(C224="",NA(),IF(OR(C224="Smelter not listed",C224="Smelter not yet identified"),MATCH($B224&amp;$D224,'Smelter Look-up'!$J:$J,0),MATCH($B224&amp;$C224,'Smelter Look-up'!$J:$J,0)))</f>
        <v>583</v>
      </c>
      <c r="X224" s="227">
        <f t="shared" si="31"/>
        <v>0</v>
      </c>
      <c r="AB224" s="228" t="str">
        <f t="shared" si="32"/>
        <v>TungstenGanzhou Seadragon W &amp; Mo Co., Ltd.</v>
      </c>
    </row>
    <row r="225" spans="1:28" s="227" customFormat="1" ht="27">
      <c r="A225" s="181" t="s">
        <v>792</v>
      </c>
      <c r="B225" s="182" t="s">
        <v>1128</v>
      </c>
      <c r="C225" s="186" t="s">
        <v>1</v>
      </c>
      <c r="D225" s="230"/>
      <c r="E225" s="182" t="s">
        <v>2432</v>
      </c>
      <c r="F225" s="182" t="s">
        <v>792</v>
      </c>
      <c r="G225" s="182" t="s">
        <v>13240</v>
      </c>
      <c r="H225" s="183"/>
      <c r="I225" s="184"/>
      <c r="J225" s="184"/>
      <c r="K225" s="224"/>
      <c r="L225" s="224"/>
      <c r="M225" s="224"/>
      <c r="N225" s="224" t="s">
        <v>15871</v>
      </c>
      <c r="O225" s="224" t="s">
        <v>15871</v>
      </c>
      <c r="P225" s="185"/>
      <c r="Q225" s="225" t="s">
        <v>15844</v>
      </c>
      <c r="R225" s="182" t="str">
        <f ca="1">IF(ISERROR($V225),"",OFFSET('Smelter Look-up'!$C$4,$V225-4,0)&amp;"")</f>
        <v>Global Tungsten &amp; Powders Corp.</v>
      </c>
      <c r="S225" s="181" t="str">
        <f t="shared" ca="1" si="30"/>
        <v>US</v>
      </c>
      <c r="T225" s="181" t="str">
        <f ca="1">IF(B225="","",IF(ISERROR(MATCH($J225,SorP!$B$1:$B$6279,0)),"",INDIRECT("'SorP'!$A$"&amp;MATCH($S225&amp;$J225,SorP!C:C,0))))</f>
        <v/>
      </c>
      <c r="U225" s="201"/>
      <c r="V225" s="226">
        <f>IF(C225="",NA(),IF(OR(C225="Smelter not listed",C225="Smelter not yet identified"),MATCH($B225&amp;$D225,'Smelter Look-up'!$J:$J,0),MATCH($B225&amp;$C225,'Smelter Look-up'!$J:$J,0)))</f>
        <v>585</v>
      </c>
      <c r="X225" s="227">
        <f t="shared" si="31"/>
        <v>0</v>
      </c>
      <c r="AB225" s="228" t="str">
        <f t="shared" si="32"/>
        <v>TungstenGlobal Tungsten &amp; Powders Corp.</v>
      </c>
    </row>
    <row r="226" spans="1:28" s="227" customFormat="1" ht="20">
      <c r="A226" s="181" t="s">
        <v>790</v>
      </c>
      <c r="B226" s="182" t="s">
        <v>1128</v>
      </c>
      <c r="C226" s="186" t="s">
        <v>1375</v>
      </c>
      <c r="D226" s="230"/>
      <c r="E226" s="182" t="s">
        <v>1096</v>
      </c>
      <c r="F226" s="182" t="s">
        <v>790</v>
      </c>
      <c r="G226" s="182" t="s">
        <v>13240</v>
      </c>
      <c r="H226" s="183"/>
      <c r="I226" s="184"/>
      <c r="J226" s="184"/>
      <c r="K226" s="224"/>
      <c r="L226" s="224"/>
      <c r="M226" s="224"/>
      <c r="N226" s="224" t="s">
        <v>15869</v>
      </c>
      <c r="O226" s="224" t="s">
        <v>15869</v>
      </c>
      <c r="P226" s="185"/>
      <c r="Q226" s="225" t="s">
        <v>15844</v>
      </c>
      <c r="R226" s="182" t="str">
        <f ca="1">IF(ISERROR($V226),"",OFFSET('Smelter Look-up'!$C$4,$V226-4,0)&amp;"")</f>
        <v>Guangdong Xianglu Tungsten Co., Ltd.</v>
      </c>
      <c r="S226" s="181" t="str">
        <f t="shared" ca="1" si="30"/>
        <v>CN</v>
      </c>
      <c r="T226" s="181" t="str">
        <f ca="1">IF(B226="","",IF(ISERROR(MATCH($J226,SorP!$B$1:$B$6279,0)),"",INDIRECT("'SorP'!$A$"&amp;MATCH($S226&amp;$J226,SorP!C:C,0))))</f>
        <v/>
      </c>
      <c r="U226" s="201"/>
      <c r="V226" s="226">
        <f>IF(C226="",NA(),IF(OR(C226="Smelter not listed",C226="Smelter not yet identified"),MATCH($B226&amp;$D226,'Smelter Look-up'!$J:$J,0),MATCH($B226&amp;$C226,'Smelter Look-up'!$J:$J,0)))</f>
        <v>587</v>
      </c>
      <c r="X226" s="227">
        <f t="shared" si="31"/>
        <v>0</v>
      </c>
      <c r="AB226" s="228" t="str">
        <f t="shared" si="32"/>
        <v>TungstenGuangdong Xianglu Tungsten Co., Ltd.</v>
      </c>
    </row>
    <row r="227" spans="1:28" s="227" customFormat="1" ht="20">
      <c r="A227" s="181" t="s">
        <v>1421</v>
      </c>
      <c r="B227" s="182" t="s">
        <v>1128</v>
      </c>
      <c r="C227" s="186" t="s">
        <v>2536</v>
      </c>
      <c r="D227" s="230"/>
      <c r="E227" s="182" t="s">
        <v>1097</v>
      </c>
      <c r="F227" s="182" t="s">
        <v>1421</v>
      </c>
      <c r="G227" s="182" t="s">
        <v>13240</v>
      </c>
      <c r="H227" s="183"/>
      <c r="I227" s="184"/>
      <c r="J227" s="184"/>
      <c r="K227" s="224"/>
      <c r="L227" s="224"/>
      <c r="M227" s="224"/>
      <c r="N227" s="224" t="s">
        <v>15869</v>
      </c>
      <c r="O227" s="224" t="s">
        <v>15869</v>
      </c>
      <c r="P227" s="185"/>
      <c r="Q227" s="225" t="s">
        <v>15844</v>
      </c>
      <c r="R227" s="182" t="str">
        <f ca="1">IF(ISERROR($V227),"",OFFSET('Smelter Look-up'!$C$4,$V227-4,0)&amp;"")</f>
        <v>H.C. Starck Tungsten GmbH</v>
      </c>
      <c r="S227" s="181" t="str">
        <f t="shared" ca="1" si="30"/>
        <v>DE</v>
      </c>
      <c r="T227" s="181" t="str">
        <f ca="1">IF(B227="","",IF(ISERROR(MATCH($J227,SorP!$B$1:$B$6279,0)),"",INDIRECT("'SorP'!$A$"&amp;MATCH($S227&amp;$J227,SorP!C:C,0))))</f>
        <v/>
      </c>
      <c r="U227" s="201"/>
      <c r="V227" s="226">
        <f>IF(C227="",NA(),IF(OR(C227="Smelter not listed",C227="Smelter not yet identified"),MATCH($B227&amp;$D227,'Smelter Look-up'!$J:$J,0),MATCH($B227&amp;$C227,'Smelter Look-up'!$J:$J,0)))</f>
        <v>589</v>
      </c>
      <c r="X227" s="227">
        <f t="shared" si="31"/>
        <v>0</v>
      </c>
      <c r="AB227" s="228" t="str">
        <f t="shared" si="32"/>
        <v>TungstenH.C. Starck Tungsten GmbH</v>
      </c>
    </row>
    <row r="228" spans="1:28" s="227" customFormat="1" ht="20">
      <c r="A228" s="181" t="s">
        <v>793</v>
      </c>
      <c r="B228" s="182" t="s">
        <v>1128</v>
      </c>
      <c r="C228" s="186" t="s">
        <v>2213</v>
      </c>
      <c r="D228" s="230"/>
      <c r="E228" s="182" t="s">
        <v>1096</v>
      </c>
      <c r="F228" s="182" t="s">
        <v>793</v>
      </c>
      <c r="G228" s="182" t="s">
        <v>13240</v>
      </c>
      <c r="H228" s="183"/>
      <c r="I228" s="184"/>
      <c r="J228" s="184"/>
      <c r="K228" s="224"/>
      <c r="L228" s="224"/>
      <c r="M228" s="224"/>
      <c r="N228" s="224"/>
      <c r="O228" s="224"/>
      <c r="P228" s="185"/>
      <c r="Q228" s="225" t="s">
        <v>15844</v>
      </c>
      <c r="R228" s="182" t="str">
        <f ca="1">IF(ISERROR($V228),"",OFFSET('Smelter Look-up'!$C$4,$V228-4,0)&amp;"")</f>
        <v>Hunan Chenzhou Mining Co., Ltd.</v>
      </c>
      <c r="S228" s="181" t="str">
        <f t="shared" ca="1" si="30"/>
        <v>CN</v>
      </c>
      <c r="T228" s="181" t="str">
        <f ca="1">IF(B228="","",IF(ISERROR(MATCH($J228,SorP!$B$1:$B$6279,0)),"",INDIRECT("'SorP'!$A$"&amp;MATCH($S228&amp;$J228,SorP!C:C,0))))</f>
        <v/>
      </c>
      <c r="U228" s="201"/>
      <c r="V228" s="226">
        <f>IF(C228="",NA(),IF(OR(C228="Smelter not listed",C228="Smelter not yet identified"),MATCH($B228&amp;$D228,'Smelter Look-up'!$J:$J,0),MATCH($B228&amp;$C228,'Smelter Look-up'!$J:$J,0)))</f>
        <v>594</v>
      </c>
      <c r="X228" s="227">
        <f t="shared" si="31"/>
        <v>0</v>
      </c>
      <c r="AB228" s="228" t="str">
        <f t="shared" si="32"/>
        <v>TungstenHunan Chenzhou Mining Co., Ltd.</v>
      </c>
    </row>
    <row r="229" spans="1:28" s="227" customFormat="1" ht="20">
      <c r="A229" s="181" t="s">
        <v>794</v>
      </c>
      <c r="B229" s="182" t="s">
        <v>1128</v>
      </c>
      <c r="C229" s="186" t="s">
        <v>1376</v>
      </c>
      <c r="D229" s="230"/>
      <c r="E229" s="182" t="s">
        <v>1096</v>
      </c>
      <c r="F229" s="182" t="s">
        <v>794</v>
      </c>
      <c r="G229" s="182" t="s">
        <v>13240</v>
      </c>
      <c r="H229" s="183"/>
      <c r="I229" s="184"/>
      <c r="J229" s="184"/>
      <c r="K229" s="224"/>
      <c r="L229" s="224"/>
      <c r="M229" s="224"/>
      <c r="N229" s="224" t="s">
        <v>15869</v>
      </c>
      <c r="O229" s="224" t="s">
        <v>15869</v>
      </c>
      <c r="P229" s="185"/>
      <c r="Q229" s="225" t="s">
        <v>15844</v>
      </c>
      <c r="R229" s="182" t="str">
        <f ca="1">IF(ISERROR($V229),"",OFFSET('Smelter Look-up'!$C$4,$V229-4,0)&amp;"")</f>
        <v>Hunan Jintai New Material Co., Ltd.</v>
      </c>
      <c r="S229" s="181" t="str">
        <f t="shared" ca="1" si="30"/>
        <v>CN</v>
      </c>
      <c r="T229" s="181" t="str">
        <f ca="1">IF(B229="","",IF(ISERROR(MATCH($J229,SorP!$B$1:$B$6279,0)),"",INDIRECT("'SorP'!$A$"&amp;MATCH($S229&amp;$J229,SorP!C:C,0))))</f>
        <v/>
      </c>
      <c r="U229" s="201"/>
      <c r="V229" s="226">
        <f>IF(C229="",NA(),IF(OR(C229="Smelter not listed",C229="Smelter not yet identified"),MATCH($B229&amp;$D229,'Smelter Look-up'!$J:$J,0),MATCH($B229&amp;$C229,'Smelter Look-up'!$J:$J,0)))</f>
        <v>596</v>
      </c>
      <c r="X229" s="227">
        <f t="shared" si="31"/>
        <v>0</v>
      </c>
      <c r="AB229" s="228" t="str">
        <f t="shared" si="32"/>
        <v>TungstenHunan Chunchang Nonferrous Metals Co., Ltd.</v>
      </c>
    </row>
    <row r="230" spans="1:28" s="227" customFormat="1" ht="20">
      <c r="A230" s="181" t="s">
        <v>795</v>
      </c>
      <c r="B230" s="182" t="s">
        <v>1128</v>
      </c>
      <c r="C230" s="186" t="s">
        <v>1377</v>
      </c>
      <c r="D230" s="230"/>
      <c r="E230" s="182" t="s">
        <v>1104</v>
      </c>
      <c r="F230" s="182" t="s">
        <v>795</v>
      </c>
      <c r="G230" s="182" t="s">
        <v>13240</v>
      </c>
      <c r="H230" s="183"/>
      <c r="I230" s="184"/>
      <c r="J230" s="184"/>
      <c r="K230" s="224"/>
      <c r="L230" s="224"/>
      <c r="M230" s="224"/>
      <c r="N230" s="224" t="s">
        <v>15869</v>
      </c>
      <c r="O230" s="224" t="s">
        <v>15869</v>
      </c>
      <c r="P230" s="185"/>
      <c r="Q230" s="225" t="s">
        <v>15844</v>
      </c>
      <c r="R230" s="182" t="str">
        <f ca="1">IF(ISERROR($V230),"",OFFSET('Smelter Look-up'!$C$4,$V230-4,0)&amp;"")</f>
        <v>Japan New Metals Co., Ltd.</v>
      </c>
      <c r="S230" s="181" t="str">
        <f t="shared" ref="S230:S260" ca="1" si="33">IF(B230="","",IF(ISERROR(MATCH($E230,CL,0)),"Unknown",INDIRECT("'C'!$A$"&amp;MATCH($E230,CL,0)+1)))</f>
        <v>JP</v>
      </c>
      <c r="T230" s="181" t="str">
        <f ca="1">IF(B230="","",IF(ISERROR(MATCH($J230,SorP!$B$1:$B$6279,0)),"",INDIRECT("'SorP'!$A$"&amp;MATCH($S230&amp;$J230,SorP!C:C,0))))</f>
        <v/>
      </c>
      <c r="U230" s="201"/>
      <c r="V230" s="226">
        <f>IF(C230="",NA(),IF(OR(C230="Smelter not listed",C230="Smelter not yet identified"),MATCH($B230&amp;$D230,'Smelter Look-up'!$J:$J,0),MATCH($B230&amp;$C230,'Smelter Look-up'!$J:$J,0)))</f>
        <v>600</v>
      </c>
      <c r="X230" s="227">
        <f t="shared" ref="X230:X260" si="34">IF(AND(C230="Smelter not listed",OR(LEN(D230)=0,LEN(E230)=0)),1,0)</f>
        <v>0</v>
      </c>
      <c r="AB230" s="228" t="str">
        <f t="shared" ref="AB230:AB260" si="35">B230&amp;C230</f>
        <v>TungstenJapan New Metals Co., Ltd.</v>
      </c>
    </row>
    <row r="231" spans="1:28" s="227" customFormat="1" ht="20">
      <c r="A231" s="181" t="s">
        <v>1424</v>
      </c>
      <c r="B231" s="182" t="s">
        <v>1128</v>
      </c>
      <c r="C231" s="186" t="s">
        <v>1423</v>
      </c>
      <c r="D231" s="230"/>
      <c r="E231" s="182" t="s">
        <v>1096</v>
      </c>
      <c r="F231" s="182" t="s">
        <v>1424</v>
      </c>
      <c r="G231" s="182" t="s">
        <v>13240</v>
      </c>
      <c r="H231" s="183"/>
      <c r="I231" s="184"/>
      <c r="J231" s="184"/>
      <c r="K231" s="224"/>
      <c r="L231" s="224"/>
      <c r="M231" s="224"/>
      <c r="N231" s="224" t="s">
        <v>15869</v>
      </c>
      <c r="O231" s="224" t="s">
        <v>15869</v>
      </c>
      <c r="P231" s="185"/>
      <c r="Q231" s="225" t="s">
        <v>15844</v>
      </c>
      <c r="R231" s="182" t="str">
        <f ca="1">IF(ISERROR($V231),"",OFFSET('Smelter Look-up'!$C$4,$V231-4,0)&amp;"")</f>
        <v>Jiangwu H.C. Starck Tungsten Products Co., Ltd.</v>
      </c>
      <c r="S231" s="181" t="str">
        <f t="shared" ca="1" si="33"/>
        <v>CN</v>
      </c>
      <c r="T231" s="181" t="str">
        <f ca="1">IF(B231="","",IF(ISERROR(MATCH($J231,SorP!$B$1:$B$6279,0)),"",INDIRECT("'SorP'!$A$"&amp;MATCH($S231&amp;$J231,SorP!C:C,0))))</f>
        <v/>
      </c>
      <c r="U231" s="201"/>
      <c r="V231" s="226">
        <f>IF(C231="",NA(),IF(OR(C231="Smelter not listed",C231="Smelter not yet identified"),MATCH($B231&amp;$D231,'Smelter Look-up'!$J:$J,0),MATCH($B231&amp;$C231,'Smelter Look-up'!$J:$J,0)))</f>
        <v>601</v>
      </c>
      <c r="X231" s="227">
        <f t="shared" si="34"/>
        <v>0</v>
      </c>
      <c r="AB231" s="228" t="str">
        <f t="shared" si="35"/>
        <v>TungstenJiangwu H.C. Starck Tungsten Products Co., Ltd.</v>
      </c>
    </row>
    <row r="232" spans="1:28" s="227" customFormat="1" ht="20">
      <c r="A232" s="181" t="s">
        <v>138</v>
      </c>
      <c r="B232" s="182" t="s">
        <v>1128</v>
      </c>
      <c r="C232" s="186" t="s">
        <v>157</v>
      </c>
      <c r="D232" s="230"/>
      <c r="E232" s="182" t="s">
        <v>1096</v>
      </c>
      <c r="F232" s="182" t="s">
        <v>138</v>
      </c>
      <c r="G232" s="182" t="s">
        <v>13240</v>
      </c>
      <c r="H232" s="183"/>
      <c r="I232" s="184"/>
      <c r="J232" s="184"/>
      <c r="K232" s="224"/>
      <c r="L232" s="224"/>
      <c r="M232" s="224"/>
      <c r="N232" s="224" t="s">
        <v>15869</v>
      </c>
      <c r="O232" s="224" t="s">
        <v>15869</v>
      </c>
      <c r="P232" s="185"/>
      <c r="Q232" s="225" t="s">
        <v>15844</v>
      </c>
      <c r="R232" s="182" t="str">
        <f ca="1">IF(ISERROR($V232),"",OFFSET('Smelter Look-up'!$C$4,$V232-4,0)&amp;"")</f>
        <v>Jiangxi Gan Bei Tungsten Co., Ltd.</v>
      </c>
      <c r="S232" s="181" t="str">
        <f t="shared" ca="1" si="33"/>
        <v>CN</v>
      </c>
      <c r="T232" s="181" t="str">
        <f ca="1">IF(B232="","",IF(ISERROR(MATCH($J232,SorP!$B$1:$B$6279,0)),"",INDIRECT("'SorP'!$A$"&amp;MATCH($S232&amp;$J232,SorP!C:C,0))))</f>
        <v/>
      </c>
      <c r="U232" s="201"/>
      <c r="V232" s="226">
        <f>IF(C232="",NA(),IF(OR(C232="Smelter not listed",C232="Smelter not yet identified"),MATCH($B232&amp;$D232,'Smelter Look-up'!$J:$J,0),MATCH($B232&amp;$C232,'Smelter Look-up'!$J:$J,0)))</f>
        <v>602</v>
      </c>
      <c r="X232" s="227">
        <f t="shared" si="34"/>
        <v>0</v>
      </c>
      <c r="AB232" s="228" t="str">
        <f t="shared" si="35"/>
        <v>TungstenJiangxi Gan Bei Tungsten Co., Ltd.</v>
      </c>
    </row>
    <row r="233" spans="1:28" s="227" customFormat="1" ht="27">
      <c r="A233" s="181" t="s">
        <v>143</v>
      </c>
      <c r="B233" s="182" t="s">
        <v>1128</v>
      </c>
      <c r="C233" s="186" t="s">
        <v>154</v>
      </c>
      <c r="D233" s="230"/>
      <c r="E233" s="182" t="s">
        <v>1096</v>
      </c>
      <c r="F233" s="182" t="s">
        <v>143</v>
      </c>
      <c r="G233" s="182" t="s">
        <v>13240</v>
      </c>
      <c r="H233" s="183"/>
      <c r="I233" s="184"/>
      <c r="J233" s="184"/>
      <c r="K233" s="224"/>
      <c r="L233" s="224"/>
      <c r="M233" s="224"/>
      <c r="N233" s="224" t="s">
        <v>15869</v>
      </c>
      <c r="O233" s="224" t="s">
        <v>15869</v>
      </c>
      <c r="P233" s="185"/>
      <c r="Q233" s="225" t="s">
        <v>15844</v>
      </c>
      <c r="R233" s="182" t="str">
        <f ca="1">IF(ISERROR($V233),"",OFFSET('Smelter Look-up'!$C$4,$V233-4,0)&amp;"")</f>
        <v>Jiangxi Tonggu Non-ferrous Metallurgical &amp; Chemical Co., Ltd.</v>
      </c>
      <c r="S233" s="181" t="str">
        <f t="shared" ca="1" si="33"/>
        <v>CN</v>
      </c>
      <c r="T233" s="181" t="str">
        <f ca="1">IF(B233="","",IF(ISERROR(MATCH($J233,SorP!$B$1:$B$6279,0)),"",INDIRECT("'SorP'!$A$"&amp;MATCH($S233&amp;$J233,SorP!C:C,0))))</f>
        <v/>
      </c>
      <c r="U233" s="201"/>
      <c r="V233" s="226">
        <f>IF(C233="",NA(),IF(OR(C233="Smelter not listed",C233="Smelter not yet identified"),MATCH($B233&amp;$D233,'Smelter Look-up'!$J:$J,0),MATCH($B233&amp;$C233,'Smelter Look-up'!$J:$J,0)))</f>
        <v>604</v>
      </c>
      <c r="X233" s="227">
        <f t="shared" si="34"/>
        <v>0</v>
      </c>
      <c r="AB233" s="228" t="str">
        <f t="shared" si="35"/>
        <v>TungstenJiangxi Tonggu Non-ferrous Metallurgical &amp; Chemical Co., Ltd.</v>
      </c>
    </row>
    <row r="234" spans="1:28" s="227" customFormat="1" ht="20">
      <c r="A234" s="181" t="s">
        <v>142</v>
      </c>
      <c r="B234" s="182" t="s">
        <v>1128</v>
      </c>
      <c r="C234" s="186" t="s">
        <v>153</v>
      </c>
      <c r="D234" s="230"/>
      <c r="E234" s="182" t="s">
        <v>1096</v>
      </c>
      <c r="F234" s="182" t="s">
        <v>142</v>
      </c>
      <c r="G234" s="182" t="s">
        <v>13240</v>
      </c>
      <c r="H234" s="183"/>
      <c r="I234" s="184"/>
      <c r="J234" s="184"/>
      <c r="K234" s="224"/>
      <c r="L234" s="224"/>
      <c r="M234" s="224"/>
      <c r="N234" s="224" t="s">
        <v>15869</v>
      </c>
      <c r="O234" s="224" t="s">
        <v>15869</v>
      </c>
      <c r="P234" s="185"/>
      <c r="Q234" s="225" t="s">
        <v>15844</v>
      </c>
      <c r="R234" s="182" t="str">
        <f ca="1">IF(ISERROR($V234),"",OFFSET('Smelter Look-up'!$C$4,$V234-4,0)&amp;"")</f>
        <v>Jiangxi Xinsheng Tungsten Industry Co., Ltd.</v>
      </c>
      <c r="S234" s="181" t="str">
        <f t="shared" ca="1" si="33"/>
        <v>CN</v>
      </c>
      <c r="T234" s="181" t="str">
        <f ca="1">IF(B234="","",IF(ISERROR(MATCH($J234,SorP!$B$1:$B$6279,0)),"",INDIRECT("'SorP'!$A$"&amp;MATCH($S234&amp;$J234,SorP!C:C,0))))</f>
        <v/>
      </c>
      <c r="U234" s="201"/>
      <c r="V234" s="226">
        <f>IF(C234="",NA(),IF(OR(C234="Smelter not listed",C234="Smelter not yet identified"),MATCH($B234&amp;$D234,'Smelter Look-up'!$J:$J,0),MATCH($B234&amp;$C234,'Smelter Look-up'!$J:$J,0)))</f>
        <v>607</v>
      </c>
      <c r="X234" s="227">
        <f t="shared" si="34"/>
        <v>0</v>
      </c>
      <c r="AB234" s="228" t="str">
        <f t="shared" si="35"/>
        <v>TungstenJiangxi Xinsheng Tungsten Industry Co., Ltd.</v>
      </c>
    </row>
    <row r="235" spans="1:28" s="227" customFormat="1" ht="20">
      <c r="A235" s="181" t="s">
        <v>141</v>
      </c>
      <c r="B235" s="182" t="s">
        <v>1128</v>
      </c>
      <c r="C235" s="186" t="s">
        <v>152</v>
      </c>
      <c r="D235" s="230"/>
      <c r="E235" s="182" t="s">
        <v>1096</v>
      </c>
      <c r="F235" s="182" t="s">
        <v>141</v>
      </c>
      <c r="G235" s="182" t="s">
        <v>13240</v>
      </c>
      <c r="H235" s="183"/>
      <c r="I235" s="184"/>
      <c r="J235" s="184"/>
      <c r="K235" s="224"/>
      <c r="L235" s="224"/>
      <c r="M235" s="224"/>
      <c r="N235" s="224" t="s">
        <v>15869</v>
      </c>
      <c r="O235" s="224" t="s">
        <v>15869</v>
      </c>
      <c r="P235" s="185"/>
      <c r="Q235" s="225" t="s">
        <v>15844</v>
      </c>
      <c r="R235" s="182" t="str">
        <f ca="1">IF(ISERROR($V235),"",OFFSET('Smelter Look-up'!$C$4,$V235-4,0)&amp;"")</f>
        <v>Jiangxi Yaosheng Tungsten Co., Ltd.</v>
      </c>
      <c r="S235" s="181" t="str">
        <f t="shared" ca="1" si="33"/>
        <v>CN</v>
      </c>
      <c r="T235" s="181" t="str">
        <f ca="1">IF(B235="","",IF(ISERROR(MATCH($J235,SorP!$B$1:$B$6279,0)),"",INDIRECT("'SorP'!$A$"&amp;MATCH($S235&amp;$J235,SorP!C:C,0))))</f>
        <v/>
      </c>
      <c r="U235" s="201"/>
      <c r="V235" s="226">
        <f>IF(C235="",NA(),IF(OR(C235="Smelter not listed",C235="Smelter not yet identified"),MATCH($B235&amp;$D235,'Smelter Look-up'!$J:$J,0),MATCH($B235&amp;$C235,'Smelter Look-up'!$J:$J,0)))</f>
        <v>608</v>
      </c>
      <c r="X235" s="227">
        <f t="shared" si="34"/>
        <v>0</v>
      </c>
      <c r="AB235" s="228" t="str">
        <f t="shared" si="35"/>
        <v>TungstenJiangxi Yaosheng Tungsten Co., Ltd.</v>
      </c>
    </row>
    <row r="236" spans="1:28" s="227" customFormat="1" ht="27">
      <c r="A236" s="181" t="s">
        <v>13872</v>
      </c>
      <c r="B236" s="182" t="s">
        <v>1128</v>
      </c>
      <c r="C236" s="186" t="s">
        <v>15503</v>
      </c>
      <c r="D236" s="230"/>
      <c r="E236" s="182" t="s">
        <v>1096</v>
      </c>
      <c r="F236" s="182" t="s">
        <v>13872</v>
      </c>
      <c r="G236" s="182" t="s">
        <v>13240</v>
      </c>
      <c r="H236" s="183"/>
      <c r="I236" s="184"/>
      <c r="J236" s="184"/>
      <c r="K236" s="224"/>
      <c r="L236" s="224"/>
      <c r="M236" s="224"/>
      <c r="N236" s="224" t="s">
        <v>15845</v>
      </c>
      <c r="O236" s="224" t="s">
        <v>15845</v>
      </c>
      <c r="P236" s="185" t="s">
        <v>488</v>
      </c>
      <c r="Q236" s="225" t="s">
        <v>15844</v>
      </c>
      <c r="R236" s="182" t="str">
        <f ca="1">IF(ISERROR($V236),"",OFFSET('Smelter Look-up'!$C$4,$V236-4,0)&amp;"")</f>
        <v>Hubei Green Tungsten Co., Ltd.</v>
      </c>
      <c r="S236" s="181" t="str">
        <f t="shared" ca="1" si="33"/>
        <v>CN</v>
      </c>
      <c r="T236" s="181" t="str">
        <f ca="1">IF(B236="","",IF(ISERROR(MATCH($J236,SorP!$B$1:$B$6279,0)),"",INDIRECT("'SorP'!$A$"&amp;MATCH($S236&amp;$J236,SorP!C:C,0))))</f>
        <v/>
      </c>
      <c r="U236" s="201"/>
      <c r="V236" s="226">
        <f>IF(C236="",NA(),IF(OR(C236="Smelter not listed",C236="Smelter not yet identified"),MATCH($B236&amp;$D236,'Smelter Look-up'!$J:$J,0),MATCH($B236&amp;$C236,'Smelter Look-up'!$J:$J,0)))</f>
        <v>609</v>
      </c>
      <c r="X236" s="227">
        <f t="shared" si="34"/>
        <v>0</v>
      </c>
      <c r="AB236" s="228" t="str">
        <f t="shared" si="35"/>
        <v>TungstenJingmen Dewei GEM Tungsten Resources Recycling Co., Ltd.</v>
      </c>
    </row>
    <row r="237" spans="1:28" s="227" customFormat="1" ht="27">
      <c r="A237" s="181" t="s">
        <v>797</v>
      </c>
      <c r="B237" s="182" t="s">
        <v>1128</v>
      </c>
      <c r="C237" s="186" t="s">
        <v>150</v>
      </c>
      <c r="D237" s="230"/>
      <c r="E237" s="182" t="s">
        <v>2432</v>
      </c>
      <c r="F237" s="182" t="s">
        <v>797</v>
      </c>
      <c r="G237" s="182" t="s">
        <v>13240</v>
      </c>
      <c r="H237" s="183"/>
      <c r="I237" s="184"/>
      <c r="J237" s="184"/>
      <c r="K237" s="224"/>
      <c r="L237" s="224"/>
      <c r="M237" s="224"/>
      <c r="N237" s="224" t="s">
        <v>15869</v>
      </c>
      <c r="O237" s="224" t="s">
        <v>15869</v>
      </c>
      <c r="P237" s="185"/>
      <c r="Q237" s="225" t="s">
        <v>15844</v>
      </c>
      <c r="R237" s="182" t="str">
        <f ca="1">IF(ISERROR($V237),"",OFFSET('Smelter Look-up'!$C$4,$V237-4,0)&amp;"")</f>
        <v>Kennametal Fallon</v>
      </c>
      <c r="S237" s="181" t="str">
        <f t="shared" ca="1" si="33"/>
        <v>US</v>
      </c>
      <c r="T237" s="181" t="str">
        <f ca="1">IF(B237="","",IF(ISERROR(MATCH($J237,SorP!$B$1:$B$6279,0)),"",INDIRECT("'SorP'!$A$"&amp;MATCH($S237&amp;$J237,SorP!C:C,0))))</f>
        <v/>
      </c>
      <c r="U237" s="201"/>
      <c r="V237" s="226">
        <f>IF(C237="",NA(),IF(OR(C237="Smelter not listed",C237="Smelter not yet identified"),MATCH($B237&amp;$D237,'Smelter Look-up'!$J:$J,0),MATCH($B237&amp;$C237,'Smelter Look-up'!$J:$J,0)))</f>
        <v>611</v>
      </c>
      <c r="X237" s="227">
        <f t="shared" si="34"/>
        <v>0</v>
      </c>
      <c r="AB237" s="228" t="str">
        <f t="shared" si="35"/>
        <v>TungstenKennametal Fallon</v>
      </c>
    </row>
    <row r="238" spans="1:28" s="227" customFormat="1" ht="27">
      <c r="A238" s="181" t="s">
        <v>789</v>
      </c>
      <c r="B238" s="182" t="s">
        <v>1128</v>
      </c>
      <c r="C238" s="186" t="s">
        <v>148</v>
      </c>
      <c r="D238" s="230"/>
      <c r="E238" s="182" t="s">
        <v>2432</v>
      </c>
      <c r="F238" s="182" t="s">
        <v>789</v>
      </c>
      <c r="G238" s="182" t="s">
        <v>13240</v>
      </c>
      <c r="H238" s="183"/>
      <c r="I238" s="184"/>
      <c r="J238" s="184"/>
      <c r="K238" s="224"/>
      <c r="L238" s="224"/>
      <c r="M238" s="224"/>
      <c r="N238" s="224" t="s">
        <v>15869</v>
      </c>
      <c r="O238" s="224" t="s">
        <v>15869</v>
      </c>
      <c r="P238" s="185"/>
      <c r="Q238" s="225" t="s">
        <v>15844</v>
      </c>
      <c r="R238" s="182" t="str">
        <f ca="1">IF(ISERROR($V238),"",OFFSET('Smelter Look-up'!$C$4,$V238-4,0)&amp;"")</f>
        <v>Kennametal Huntsville</v>
      </c>
      <c r="S238" s="181" t="str">
        <f t="shared" ca="1" si="33"/>
        <v>US</v>
      </c>
      <c r="T238" s="181" t="str">
        <f ca="1">IF(B238="","",IF(ISERROR(MATCH($J238,SorP!$B$1:$B$6279,0)),"",INDIRECT("'SorP'!$A$"&amp;MATCH($S238&amp;$J238,SorP!C:C,0))))</f>
        <v/>
      </c>
      <c r="U238" s="201"/>
      <c r="V238" s="226">
        <f>IF(C238="",NA(),IF(OR(C238="Smelter not listed",C238="Smelter not yet identified"),MATCH($B238&amp;$D238,'Smelter Look-up'!$J:$J,0),MATCH($B238&amp;$C238,'Smelter Look-up'!$J:$J,0)))</f>
        <v>612</v>
      </c>
      <c r="X238" s="227">
        <f t="shared" si="34"/>
        <v>0</v>
      </c>
      <c r="AB238" s="228" t="str">
        <f t="shared" si="35"/>
        <v>TungstenKennametal Huntsville</v>
      </c>
    </row>
    <row r="239" spans="1:28" s="227" customFormat="1" ht="27">
      <c r="A239" s="181" t="s">
        <v>13820</v>
      </c>
      <c r="B239" s="182" t="s">
        <v>1128</v>
      </c>
      <c r="C239" s="186" t="s">
        <v>13819</v>
      </c>
      <c r="D239" s="230"/>
      <c r="E239" s="182" t="s">
        <v>2431</v>
      </c>
      <c r="F239" s="182" t="s">
        <v>13820</v>
      </c>
      <c r="G239" s="182" t="s">
        <v>13240</v>
      </c>
      <c r="H239" s="183"/>
      <c r="I239" s="184"/>
      <c r="J239" s="184"/>
      <c r="K239" s="224"/>
      <c r="L239" s="224"/>
      <c r="M239" s="224"/>
      <c r="N239" s="224" t="s">
        <v>15845</v>
      </c>
      <c r="O239" s="224" t="s">
        <v>15845</v>
      </c>
      <c r="P239" s="185" t="s">
        <v>488</v>
      </c>
      <c r="Q239" s="225" t="s">
        <v>15844</v>
      </c>
      <c r="R239" s="182" t="str">
        <f ca="1">IF(ISERROR($V239),"",OFFSET('Smelter Look-up'!$C$4,$V239-4,0)&amp;"")</f>
        <v>Lianyou Metals Co., Ltd.</v>
      </c>
      <c r="S239" s="181" t="str">
        <f t="shared" ca="1" si="33"/>
        <v>TW</v>
      </c>
      <c r="T239" s="181" t="str">
        <f ca="1">IF(B239="","",IF(ISERROR(MATCH($J239,SorP!$B$1:$B$6279,0)),"",INDIRECT("'SorP'!$A$"&amp;MATCH($S239&amp;$J239,SorP!C:C,0))))</f>
        <v/>
      </c>
      <c r="U239" s="201"/>
      <c r="V239" s="226">
        <f>IF(C239="",NA(),IF(OR(C239="Smelter not listed",C239="Smelter not yet identified"),MATCH($B239&amp;$D239,'Smelter Look-up'!$J:$J,0),MATCH($B239&amp;$C239,'Smelter Look-up'!$J:$J,0)))</f>
        <v>613</v>
      </c>
      <c r="X239" s="227">
        <f t="shared" si="34"/>
        <v>0</v>
      </c>
      <c r="AB239" s="228" t="str">
        <f t="shared" si="35"/>
        <v>TungstenLianyou Metals Co., Ltd.</v>
      </c>
    </row>
    <row r="240" spans="1:28" s="227" customFormat="1" ht="20">
      <c r="A240" s="181" t="s">
        <v>144</v>
      </c>
      <c r="B240" s="182" t="s">
        <v>1128</v>
      </c>
      <c r="C240" s="186" t="s">
        <v>155</v>
      </c>
      <c r="D240" s="230"/>
      <c r="E240" s="182" t="s">
        <v>1096</v>
      </c>
      <c r="F240" s="182" t="s">
        <v>144</v>
      </c>
      <c r="G240" s="182" t="s">
        <v>13240</v>
      </c>
      <c r="H240" s="183"/>
      <c r="I240" s="184"/>
      <c r="J240" s="184"/>
      <c r="K240" s="224"/>
      <c r="L240" s="224"/>
      <c r="M240" s="224"/>
      <c r="N240" s="224" t="s">
        <v>15869</v>
      </c>
      <c r="O240" s="224" t="s">
        <v>15869</v>
      </c>
      <c r="P240" s="185"/>
      <c r="Q240" s="225" t="s">
        <v>15844</v>
      </c>
      <c r="R240" s="182" t="str">
        <f ca="1">IF(ISERROR($V240),"",OFFSET('Smelter Look-up'!$C$4,$V240-4,0)&amp;"")</f>
        <v>Malipo Haiyu Tungsten Co., Ltd.</v>
      </c>
      <c r="S240" s="181" t="str">
        <f t="shared" ca="1" si="33"/>
        <v>CN</v>
      </c>
      <c r="T240" s="181" t="str">
        <f ca="1">IF(B240="","",IF(ISERROR(MATCH($J240,SorP!$B$1:$B$6279,0)),"",INDIRECT("'SorP'!$A$"&amp;MATCH($S240&amp;$J240,SorP!C:C,0))))</f>
        <v/>
      </c>
      <c r="U240" s="201"/>
      <c r="V240" s="226">
        <f>IF(C240="",NA(),IF(OR(C240="Smelter not listed",C240="Smelter not yet identified"),MATCH($B240&amp;$D240,'Smelter Look-up'!$J:$J,0),MATCH($B240&amp;$C240,'Smelter Look-up'!$J:$J,0)))</f>
        <v>615</v>
      </c>
      <c r="X240" s="227">
        <f t="shared" si="34"/>
        <v>0</v>
      </c>
      <c r="AB240" s="228" t="str">
        <f t="shared" si="35"/>
        <v>TungstenMalipo Haiyu Tungsten Co., Ltd.</v>
      </c>
    </row>
    <row r="241" spans="1:28" s="227" customFormat="1" ht="27">
      <c r="A241" s="181" t="s">
        <v>1425</v>
      </c>
      <c r="B241" s="182" t="s">
        <v>1128</v>
      </c>
      <c r="C241" s="186" t="s">
        <v>15126</v>
      </c>
      <c r="D241" s="230"/>
      <c r="E241" s="182" t="s">
        <v>888</v>
      </c>
      <c r="F241" s="182" t="s">
        <v>1425</v>
      </c>
      <c r="G241" s="182" t="s">
        <v>13240</v>
      </c>
      <c r="H241" s="183"/>
      <c r="I241" s="184"/>
      <c r="J241" s="184"/>
      <c r="K241" s="224"/>
      <c r="L241" s="224"/>
      <c r="M241" s="224"/>
      <c r="N241" s="224" t="s">
        <v>15872</v>
      </c>
      <c r="O241" s="224" t="s">
        <v>15872</v>
      </c>
      <c r="P241" s="185"/>
      <c r="Q241" s="225" t="s">
        <v>15844</v>
      </c>
      <c r="R241" s="182" t="str">
        <f ca="1">IF(ISERROR($V241),"",OFFSET('Smelter Look-up'!$C$4,$V241-4,0)&amp;"")</f>
        <v>Masan High-Tech Materials</v>
      </c>
      <c r="S241" s="181" t="str">
        <f t="shared" ca="1" si="33"/>
        <v>VN</v>
      </c>
      <c r="T241" s="181" t="str">
        <f ca="1">IF(B241="","",IF(ISERROR(MATCH($J241,SorP!$B$1:$B$6279,0)),"",INDIRECT("'SorP'!$A$"&amp;MATCH($S241&amp;$J241,SorP!C:C,0))))</f>
        <v/>
      </c>
      <c r="U241" s="201"/>
      <c r="V241" s="226">
        <f>IF(C241="",NA(),IF(OR(C241="Smelter not listed",C241="Smelter not yet identified"),MATCH($B241&amp;$D241,'Smelter Look-up'!$J:$J,0),MATCH($B241&amp;$C241,'Smelter Look-up'!$J:$J,0)))</f>
        <v>616</v>
      </c>
      <c r="X241" s="227">
        <f t="shared" si="34"/>
        <v>0</v>
      </c>
      <c r="AB241" s="228" t="str">
        <f t="shared" si="35"/>
        <v>TungstenMasan High-Tech Materials</v>
      </c>
    </row>
    <row r="242" spans="1:28" s="227" customFormat="1" ht="27">
      <c r="A242" s="181" t="s">
        <v>1841</v>
      </c>
      <c r="B242" s="182" t="s">
        <v>1128</v>
      </c>
      <c r="C242" s="186" t="s">
        <v>1840</v>
      </c>
      <c r="D242" s="230"/>
      <c r="E242" s="182" t="s">
        <v>2432</v>
      </c>
      <c r="F242" s="182" t="s">
        <v>1841</v>
      </c>
      <c r="G242" s="182" t="s">
        <v>13240</v>
      </c>
      <c r="H242" s="183"/>
      <c r="I242" s="184"/>
      <c r="J242" s="184"/>
      <c r="K242" s="224"/>
      <c r="L242" s="224"/>
      <c r="M242" s="224"/>
      <c r="N242" s="224" t="s">
        <v>15869</v>
      </c>
      <c r="O242" s="224" t="s">
        <v>15869</v>
      </c>
      <c r="P242" s="185"/>
      <c r="Q242" s="225" t="s">
        <v>15844</v>
      </c>
      <c r="R242" s="182" t="str">
        <f ca="1">IF(ISERROR($V242),"",OFFSET('Smelter Look-up'!$C$4,$V242-4,0)&amp;"")</f>
        <v>Niagara Refining LLC</v>
      </c>
      <c r="S242" s="181" t="str">
        <f t="shared" ca="1" si="33"/>
        <v>US</v>
      </c>
      <c r="T242" s="181" t="str">
        <f ca="1">IF(B242="","",IF(ISERROR(MATCH($J242,SorP!$B$1:$B$6279,0)),"",INDIRECT("'SorP'!$A$"&amp;MATCH($S242&amp;$J242,SorP!C:C,0))))</f>
        <v/>
      </c>
      <c r="U242" s="201"/>
      <c r="V242" s="226">
        <f>IF(C242="",NA(),IF(OR(C242="Smelter not listed",C242="Smelter not yet identified"),MATCH($B242&amp;$D242,'Smelter Look-up'!$J:$J,0),MATCH($B242&amp;$C242,'Smelter Look-up'!$J:$J,0)))</f>
        <v>621</v>
      </c>
      <c r="X242" s="227">
        <f t="shared" si="34"/>
        <v>0</v>
      </c>
      <c r="AB242" s="228" t="str">
        <f t="shared" si="35"/>
        <v>TungstenNiagara Refining LLC</v>
      </c>
    </row>
    <row r="243" spans="1:28" s="227" customFormat="1" ht="20">
      <c r="A243" s="181" t="s">
        <v>2273</v>
      </c>
      <c r="B243" s="182" t="s">
        <v>1128</v>
      </c>
      <c r="C243" s="186" t="s">
        <v>2343</v>
      </c>
      <c r="D243" s="230"/>
      <c r="E243" s="182" t="s">
        <v>877</v>
      </c>
      <c r="F243" s="182" t="s">
        <v>2273</v>
      </c>
      <c r="G243" s="182" t="s">
        <v>13240</v>
      </c>
      <c r="H243" s="183"/>
      <c r="I243" s="184"/>
      <c r="J243" s="184"/>
      <c r="K243" s="224"/>
      <c r="L243" s="224"/>
      <c r="M243" s="224"/>
      <c r="N243" s="224" t="s">
        <v>15869</v>
      </c>
      <c r="O243" s="224" t="s">
        <v>15869</v>
      </c>
      <c r="P243" s="185"/>
      <c r="Q243" s="225" t="s">
        <v>15844</v>
      </c>
      <c r="R243" s="182" t="str">
        <f ca="1">IF(ISERROR($V243),"",OFFSET('Smelter Look-up'!$C$4,$V243-4,0)&amp;"")</f>
        <v>Philippine Chuangxin Industrial Co., Inc.</v>
      </c>
      <c r="S243" s="181" t="str">
        <f t="shared" ca="1" si="33"/>
        <v>PH</v>
      </c>
      <c r="T243" s="181" t="str">
        <f ca="1">IF(B243="","",IF(ISERROR(MATCH($J243,SorP!$B$1:$B$6279,0)),"",INDIRECT("'SorP'!$A$"&amp;MATCH($S243&amp;$J243,SorP!C:C,0))))</f>
        <v/>
      </c>
      <c r="U243" s="201"/>
      <c r="V243" s="226">
        <f>IF(C243="",NA(),IF(OR(C243="Smelter not listed",C243="Smelter not yet identified"),MATCH($B243&amp;$D243,'Smelter Look-up'!$J:$J,0),MATCH($B243&amp;$C243,'Smelter Look-up'!$J:$J,0)))</f>
        <v>626</v>
      </c>
      <c r="X243" s="227">
        <f t="shared" si="34"/>
        <v>0</v>
      </c>
      <c r="AB243" s="228" t="str">
        <f t="shared" si="35"/>
        <v>TungstenPhilippine Chuangxin Industrial Co., Inc.</v>
      </c>
    </row>
    <row r="244" spans="1:28" s="227" customFormat="1" ht="20">
      <c r="A244" s="181" t="s">
        <v>1422</v>
      </c>
      <c r="B244" s="182" t="s">
        <v>1128</v>
      </c>
      <c r="C244" s="186" t="s">
        <v>15082</v>
      </c>
      <c r="D244" s="230"/>
      <c r="E244" s="182" t="s">
        <v>1097</v>
      </c>
      <c r="F244" s="182" t="s">
        <v>1422</v>
      </c>
      <c r="G244" s="182" t="s">
        <v>13240</v>
      </c>
      <c r="H244" s="183"/>
      <c r="I244" s="184"/>
      <c r="J244" s="184"/>
      <c r="K244" s="224"/>
      <c r="L244" s="224"/>
      <c r="M244" s="224"/>
      <c r="N244" s="224"/>
      <c r="O244" s="224"/>
      <c r="P244" s="185"/>
      <c r="Q244" s="225" t="s">
        <v>15844</v>
      </c>
      <c r="R244" s="182" t="str">
        <f ca="1">IF(ISERROR($V244),"",OFFSET('Smelter Look-up'!$C$4,$V244-4,0)&amp;"")</f>
        <v>TANIOBIS Smelting GmbH &amp; Co. KG</v>
      </c>
      <c r="S244" s="181" t="str">
        <f t="shared" ca="1" si="33"/>
        <v>DE</v>
      </c>
      <c r="T244" s="181" t="str">
        <f ca="1">IF(B244="","",IF(ISERROR(MATCH($J244,SorP!$B$1:$B$6279,0)),"",INDIRECT("'SorP'!$A$"&amp;MATCH($S244&amp;$J244,SorP!C:C,0))))</f>
        <v/>
      </c>
      <c r="U244" s="201"/>
      <c r="V244" s="226">
        <f>IF(C244="",NA(),IF(OR(C244="Smelter not listed",C244="Smelter not yet identified"),MATCH($B244&amp;$D244,'Smelter Look-up'!$J:$J,0),MATCH($B244&amp;$C244,'Smelter Look-up'!$J:$J,0)))</f>
        <v>627</v>
      </c>
      <c r="X244" s="227">
        <f t="shared" si="34"/>
        <v>0</v>
      </c>
      <c r="AB244" s="228" t="str">
        <f t="shared" si="35"/>
        <v>TungstenTANIOBIS Smelting GmbH &amp; Co. KG</v>
      </c>
    </row>
    <row r="245" spans="1:28" s="227" customFormat="1" ht="27">
      <c r="A245" s="181" t="s">
        <v>798</v>
      </c>
      <c r="B245" s="182" t="s">
        <v>1128</v>
      </c>
      <c r="C245" s="186" t="s">
        <v>2539</v>
      </c>
      <c r="D245" s="230"/>
      <c r="E245" s="182" t="s">
        <v>1090</v>
      </c>
      <c r="F245" s="182" t="s">
        <v>798</v>
      </c>
      <c r="G245" s="182" t="s">
        <v>13240</v>
      </c>
      <c r="H245" s="183"/>
      <c r="I245" s="184"/>
      <c r="J245" s="184"/>
      <c r="K245" s="224"/>
      <c r="L245" s="224"/>
      <c r="M245" s="224"/>
      <c r="N245" s="224" t="s">
        <v>15871</v>
      </c>
      <c r="O245" s="224" t="s">
        <v>15871</v>
      </c>
      <c r="P245" s="185"/>
      <c r="Q245" s="225" t="s">
        <v>15844</v>
      </c>
      <c r="R245" s="182" t="str">
        <f ca="1">IF(ISERROR($V245),"",OFFSET('Smelter Look-up'!$C$4,$V245-4,0)&amp;"")</f>
        <v>Wolfram Bergbau und Hutten AG</v>
      </c>
      <c r="S245" s="181" t="str">
        <f t="shared" ca="1" si="33"/>
        <v>AT</v>
      </c>
      <c r="T245" s="181" t="str">
        <f ca="1">IF(B245="","",IF(ISERROR(MATCH($J245,SorP!$B$1:$B$6279,0)),"",INDIRECT("'SorP'!$A$"&amp;MATCH($S245&amp;$J245,SorP!C:C,0))))</f>
        <v/>
      </c>
      <c r="U245" s="201"/>
      <c r="V245" s="226">
        <f>IF(C245="",NA(),IF(OR(C245="Smelter not listed",C245="Smelter not yet identified"),MATCH($B245&amp;$D245,'Smelter Look-up'!$J:$J,0),MATCH($B245&amp;$C245,'Smelter Look-up'!$J:$J,0)))</f>
        <v>632</v>
      </c>
      <c r="X245" s="227">
        <f t="shared" si="34"/>
        <v>0</v>
      </c>
      <c r="AB245" s="228" t="str">
        <f t="shared" si="35"/>
        <v>TungstenWolfram Bergbau und Hutten AG</v>
      </c>
    </row>
    <row r="246" spans="1:28" s="227" customFormat="1" ht="20">
      <c r="A246" s="181" t="s">
        <v>145</v>
      </c>
      <c r="B246" s="182" t="s">
        <v>1128</v>
      </c>
      <c r="C246" s="186" t="s">
        <v>156</v>
      </c>
      <c r="D246" s="230"/>
      <c r="E246" s="182" t="s">
        <v>1096</v>
      </c>
      <c r="F246" s="182" t="s">
        <v>145</v>
      </c>
      <c r="G246" s="182" t="s">
        <v>13240</v>
      </c>
      <c r="H246" s="183"/>
      <c r="I246" s="184"/>
      <c r="J246" s="184"/>
      <c r="K246" s="224"/>
      <c r="L246" s="224"/>
      <c r="M246" s="224"/>
      <c r="N246" s="224" t="s">
        <v>15869</v>
      </c>
      <c r="O246" s="224" t="s">
        <v>15869</v>
      </c>
      <c r="P246" s="185"/>
      <c r="Q246" s="225" t="s">
        <v>15844</v>
      </c>
      <c r="R246" s="182" t="str">
        <f ca="1">IF(ISERROR($V246),"",OFFSET('Smelter Look-up'!$C$4,$V246-4,0)&amp;"")</f>
        <v>Xiamen Tungsten (H.C.) Co., Ltd.</v>
      </c>
      <c r="S246" s="181" t="str">
        <f t="shared" ca="1" si="33"/>
        <v>CN</v>
      </c>
      <c r="T246" s="181" t="str">
        <f ca="1">IF(B246="","",IF(ISERROR(MATCH($J246,SorP!$B$1:$B$6279,0)),"",INDIRECT("'SorP'!$A$"&amp;MATCH($S246&amp;$J246,SorP!C:C,0))))</f>
        <v/>
      </c>
      <c r="U246" s="201"/>
      <c r="V246" s="226">
        <f>IF(C246="",NA(),IF(OR(C246="Smelter not listed",C246="Smelter not yet identified"),MATCH($B246&amp;$D246,'Smelter Look-up'!$J:$J,0),MATCH($B246&amp;$C246,'Smelter Look-up'!$J:$J,0)))</f>
        <v>635</v>
      </c>
      <c r="X246" s="227">
        <f t="shared" si="34"/>
        <v>0</v>
      </c>
      <c r="AB246" s="228" t="str">
        <f t="shared" si="35"/>
        <v>TungstenXiamen Tungsten (H.C.) Co., Ltd.</v>
      </c>
    </row>
    <row r="247" spans="1:28" s="227" customFormat="1" ht="20">
      <c r="A247" s="181" t="s">
        <v>799</v>
      </c>
      <c r="B247" s="182" t="s">
        <v>1128</v>
      </c>
      <c r="C247" s="186" t="s">
        <v>1378</v>
      </c>
      <c r="D247" s="230"/>
      <c r="E247" s="182" t="s">
        <v>1096</v>
      </c>
      <c r="F247" s="182" t="s">
        <v>799</v>
      </c>
      <c r="G247" s="182" t="s">
        <v>13240</v>
      </c>
      <c r="H247" s="183"/>
      <c r="I247" s="184"/>
      <c r="J247" s="184"/>
      <c r="K247" s="224"/>
      <c r="L247" s="224"/>
      <c r="M247" s="224"/>
      <c r="N247" s="224" t="s">
        <v>15869</v>
      </c>
      <c r="O247" s="224" t="s">
        <v>15869</v>
      </c>
      <c r="P247" s="185"/>
      <c r="Q247" s="225" t="s">
        <v>15844</v>
      </c>
      <c r="R247" s="182" t="str">
        <f ca="1">IF(ISERROR($V247),"",OFFSET('Smelter Look-up'!$C$4,$V247-4,0)&amp;"")</f>
        <v>Xiamen Tungsten Co., Ltd.</v>
      </c>
      <c r="S247" s="181" t="str">
        <f t="shared" ca="1" si="33"/>
        <v>CN</v>
      </c>
      <c r="T247" s="181" t="str">
        <f ca="1">IF(B247="","",IF(ISERROR(MATCH($J247,SorP!$B$1:$B$6279,0)),"",INDIRECT("'SorP'!$A$"&amp;MATCH($S247&amp;$J247,SorP!C:C,0))))</f>
        <v/>
      </c>
      <c r="U247" s="201"/>
      <c r="V247" s="226">
        <f>IF(C247="",NA(),IF(OR(C247="Smelter not listed",C247="Smelter not yet identified"),MATCH($B247&amp;$D247,'Smelter Look-up'!$J:$J,0),MATCH($B247&amp;$C247,'Smelter Look-up'!$J:$J,0)))</f>
        <v>636</v>
      </c>
      <c r="X247" s="227">
        <f t="shared" si="34"/>
        <v>0</v>
      </c>
      <c r="AB247" s="228" t="str">
        <f t="shared" si="35"/>
        <v>TungstenXiamen Tungsten Co., Ltd.</v>
      </c>
    </row>
    <row r="248" spans="1:28" s="227" customFormat="1" ht="20">
      <c r="A248" s="181" t="s">
        <v>791</v>
      </c>
      <c r="B248" s="182" t="s">
        <v>1128</v>
      </c>
      <c r="C248" s="186" t="s">
        <v>1374</v>
      </c>
      <c r="D248" s="230"/>
      <c r="E248" s="182" t="s">
        <v>1096</v>
      </c>
      <c r="F248" s="182" t="s">
        <v>791</v>
      </c>
      <c r="G248" s="182" t="s">
        <v>13240</v>
      </c>
      <c r="H248" s="183">
        <v>0</v>
      </c>
      <c r="I248" s="184" t="s">
        <v>1773</v>
      </c>
      <c r="J248" s="184" t="s">
        <v>13619</v>
      </c>
      <c r="K248" s="224"/>
      <c r="L248" s="224"/>
      <c r="M248" s="224"/>
      <c r="N248" s="224"/>
      <c r="O248" s="224"/>
      <c r="P248" s="185"/>
      <c r="Q248" s="225"/>
      <c r="R248" s="182" t="str">
        <f ca="1">IF(ISERROR($V248),"",OFFSET('Smelter Look-up'!$C$4,$V248-4,0)&amp;"")</f>
        <v>Chongyi Zhangyuan Tungsten Co., Ltd.</v>
      </c>
      <c r="S248" s="181" t="str">
        <f t="shared" ca="1" si="33"/>
        <v>CN</v>
      </c>
      <c r="T248" s="181" t="str">
        <f ca="1">IF(B248="","",IF(ISERROR(MATCH($J248,SorP!$B$1:$B$6279,0)),"",INDIRECT("'SorP'!$A$"&amp;MATCH($S248&amp;$J248,SorP!C:C,0))))</f>
        <v>CN-JX</v>
      </c>
      <c r="U248" s="201"/>
      <c r="V248" s="226">
        <f>IF(C248="",NA(),IF(OR(C248="Smelter not listed",C248="Smelter not yet identified"),MATCH($B248&amp;$D248,'Smelter Look-up'!$J:$J,0),MATCH($B248&amp;$C248,'Smelter Look-up'!$J:$J,0)))</f>
        <v>573</v>
      </c>
      <c r="X248" s="227">
        <f t="shared" si="34"/>
        <v>0</v>
      </c>
      <c r="AB248" s="228" t="str">
        <f t="shared" si="35"/>
        <v>TungstenChongyi Zhangyuan Tungsten Co., Ltd.</v>
      </c>
    </row>
    <row r="249" spans="1:28" s="227" customFormat="1" ht="20">
      <c r="A249" s="181" t="s">
        <v>795</v>
      </c>
      <c r="B249" s="182" t="s">
        <v>1128</v>
      </c>
      <c r="C249" s="186" t="s">
        <v>1377</v>
      </c>
      <c r="D249" s="230"/>
      <c r="E249" s="182" t="s">
        <v>1104</v>
      </c>
      <c r="F249" s="182" t="s">
        <v>795</v>
      </c>
      <c r="G249" s="182" t="s">
        <v>13240</v>
      </c>
      <c r="H249" s="183">
        <v>0</v>
      </c>
      <c r="I249" s="184" t="s">
        <v>2135</v>
      </c>
      <c r="J249" s="184" t="s">
        <v>1575</v>
      </c>
      <c r="K249" s="224"/>
      <c r="L249" s="224"/>
      <c r="M249" s="224"/>
      <c r="N249" s="224"/>
      <c r="O249" s="224"/>
      <c r="P249" s="185"/>
      <c r="Q249" s="225"/>
      <c r="R249" s="182" t="str">
        <f ca="1">IF(ISERROR($V249),"",OFFSET('Smelter Look-up'!$C$4,$V249-4,0)&amp;"")</f>
        <v>Japan New Metals Co., Ltd.</v>
      </c>
      <c r="S249" s="181" t="str">
        <f t="shared" ca="1" si="33"/>
        <v>JP</v>
      </c>
      <c r="T249" s="181" t="str">
        <f ca="1">IF(B249="","",IF(ISERROR(MATCH($J249,SorP!$B$1:$B$6279,0)),"",INDIRECT("'SorP'!$A$"&amp;MATCH($S249&amp;$J249,SorP!C:C,0))))</f>
        <v>JP-05</v>
      </c>
      <c r="U249" s="201"/>
      <c r="V249" s="226">
        <f>IF(C249="",NA(),IF(OR(C249="Smelter not listed",C249="Smelter not yet identified"),MATCH($B249&amp;$D249,'Smelter Look-up'!$J:$J,0),MATCH($B249&amp;$C249,'Smelter Look-up'!$J:$J,0)))</f>
        <v>600</v>
      </c>
      <c r="X249" s="227">
        <f t="shared" si="34"/>
        <v>0</v>
      </c>
      <c r="AB249" s="228" t="str">
        <f t="shared" si="35"/>
        <v>TungstenJapan New Metals Co., Ltd.</v>
      </c>
    </row>
    <row r="250" spans="1:28" s="227" customFormat="1" ht="20">
      <c r="A250" s="181" t="s">
        <v>799</v>
      </c>
      <c r="B250" s="182" t="s">
        <v>1128</v>
      </c>
      <c r="C250" s="186" t="s">
        <v>1378</v>
      </c>
      <c r="D250" s="230"/>
      <c r="E250" s="182" t="s">
        <v>1096</v>
      </c>
      <c r="F250" s="182" t="s">
        <v>799</v>
      </c>
      <c r="G250" s="182" t="s">
        <v>13240</v>
      </c>
      <c r="H250" s="183">
        <v>0</v>
      </c>
      <c r="I250" s="184" t="s">
        <v>1832</v>
      </c>
      <c r="J250" s="184" t="s">
        <v>13618</v>
      </c>
      <c r="K250" s="224"/>
      <c r="L250" s="224"/>
      <c r="M250" s="224"/>
      <c r="N250" s="224"/>
      <c r="O250" s="224"/>
      <c r="P250" s="185"/>
      <c r="Q250" s="225"/>
      <c r="R250" s="182" t="str">
        <f ca="1">IF(ISERROR($V250),"",OFFSET('Smelter Look-up'!$C$4,$V250-4,0)&amp;"")</f>
        <v>Xiamen Tungsten Co., Ltd.</v>
      </c>
      <c r="S250" s="181" t="str">
        <f t="shared" ca="1" si="33"/>
        <v>CN</v>
      </c>
      <c r="T250" s="181" t="str">
        <f ca="1">IF(B250="","",IF(ISERROR(MATCH($J250,SorP!$B$1:$B$6279,0)),"",INDIRECT("'SorP'!$A$"&amp;MATCH($S250&amp;$J250,SorP!C:C,0))))</f>
        <v>CN-FJ</v>
      </c>
      <c r="U250" s="201"/>
      <c r="V250" s="226">
        <f>IF(C250="",NA(),IF(OR(C250="Smelter not listed",C250="Smelter not yet identified"),MATCH($B250&amp;$D250,'Smelter Look-up'!$J:$J,0),MATCH($B250&amp;$C250,'Smelter Look-up'!$J:$J,0)))</f>
        <v>636</v>
      </c>
      <c r="X250" s="227">
        <f t="shared" si="34"/>
        <v>0</v>
      </c>
      <c r="AB250" s="228" t="str">
        <f t="shared" si="35"/>
        <v>TungstenXiamen Tungsten Co., Ltd.</v>
      </c>
    </row>
    <row r="251" spans="1:28" s="227" customFormat="1" ht="20">
      <c r="A251" s="181" t="s">
        <v>145</v>
      </c>
      <c r="B251" s="182" t="s">
        <v>1128</v>
      </c>
      <c r="C251" s="186" t="s">
        <v>156</v>
      </c>
      <c r="D251" s="230"/>
      <c r="E251" s="182" t="s">
        <v>1096</v>
      </c>
      <c r="F251" s="182" t="s">
        <v>145</v>
      </c>
      <c r="G251" s="182" t="s">
        <v>13240</v>
      </c>
      <c r="H251" s="183">
        <v>0</v>
      </c>
      <c r="I251" s="184" t="s">
        <v>1832</v>
      </c>
      <c r="J251" s="184" t="s">
        <v>13618</v>
      </c>
      <c r="K251" s="224"/>
      <c r="L251" s="224"/>
      <c r="M251" s="224"/>
      <c r="N251" s="224"/>
      <c r="O251" s="224"/>
      <c r="P251" s="185"/>
      <c r="Q251" s="225"/>
      <c r="R251" s="182" t="str">
        <f ca="1">IF(ISERROR($V251),"",OFFSET('Smelter Look-up'!$C$4,$V251-4,0)&amp;"")</f>
        <v>Xiamen Tungsten (H.C.) Co., Ltd.</v>
      </c>
      <c r="S251" s="181" t="str">
        <f t="shared" ca="1" si="33"/>
        <v>CN</v>
      </c>
      <c r="T251" s="181" t="str">
        <f ca="1">IF(B251="","",IF(ISERROR(MATCH($J251,SorP!$B$1:$B$6279,0)),"",INDIRECT("'SorP'!$A$"&amp;MATCH($S251&amp;$J251,SorP!C:C,0))))</f>
        <v>CN-FJ</v>
      </c>
      <c r="U251" s="201"/>
      <c r="V251" s="226">
        <f>IF(C251="",NA(),IF(OR(C251="Smelter not listed",C251="Smelter not yet identified"),MATCH($B251&amp;$D251,'Smelter Look-up'!$J:$J,0),MATCH($B251&amp;$C251,'Smelter Look-up'!$J:$J,0)))</f>
        <v>635</v>
      </c>
      <c r="X251" s="227">
        <f t="shared" si="34"/>
        <v>0</v>
      </c>
      <c r="AB251" s="228" t="str">
        <f t="shared" si="35"/>
        <v>TungstenXiamen Tungsten (H.C.) Co., Ltd.</v>
      </c>
    </row>
    <row r="252" spans="1:28" s="227" customFormat="1" ht="20">
      <c r="A252" s="181" t="s">
        <v>393</v>
      </c>
      <c r="B252" s="182" t="s">
        <v>1128</v>
      </c>
      <c r="C252" s="186" t="s">
        <v>392</v>
      </c>
      <c r="D252" s="230"/>
      <c r="E252" s="182" t="s">
        <v>1096</v>
      </c>
      <c r="F252" s="182" t="s">
        <v>393</v>
      </c>
      <c r="G252" s="182" t="s">
        <v>13240</v>
      </c>
      <c r="H252" s="183">
        <v>0</v>
      </c>
      <c r="I252" s="184" t="s">
        <v>1773</v>
      </c>
      <c r="J252" s="184" t="s">
        <v>13619</v>
      </c>
      <c r="K252" s="224"/>
      <c r="L252" s="224"/>
      <c r="M252" s="224"/>
      <c r="N252" s="224"/>
      <c r="O252" s="224"/>
      <c r="P252" s="185"/>
      <c r="Q252" s="225"/>
      <c r="R252" s="182" t="str">
        <f ca="1">IF(ISERROR($V252),"",OFFSET('Smelter Look-up'!$C$4,$V252-4,0)&amp;"")</f>
        <v>Ganzhou Seadragon W &amp; Mo Co., Ltd.</v>
      </c>
      <c r="S252" s="181" t="str">
        <f t="shared" ca="1" si="33"/>
        <v>CN</v>
      </c>
      <c r="T252" s="181" t="str">
        <f ca="1">IF(B252="","",IF(ISERROR(MATCH($J252,SorP!$B$1:$B$6279,0)),"",INDIRECT("'SorP'!$A$"&amp;MATCH($S252&amp;$J252,SorP!C:C,0))))</f>
        <v>CN-JX</v>
      </c>
      <c r="U252" s="201"/>
      <c r="V252" s="226">
        <f>IF(C252="",NA(),IF(OR(C252="Smelter not listed",C252="Smelter not yet identified"),MATCH($B252&amp;$D252,'Smelter Look-up'!$J:$J,0),MATCH($B252&amp;$C252,'Smelter Look-up'!$J:$J,0)))</f>
        <v>583</v>
      </c>
      <c r="X252" s="227">
        <f t="shared" si="34"/>
        <v>0</v>
      </c>
      <c r="AB252" s="228" t="str">
        <f t="shared" si="35"/>
        <v>TungstenGanzhou Seadragon W &amp; Mo Co., Ltd.</v>
      </c>
    </row>
    <row r="253" spans="1:28" s="227" customFormat="1" ht="27">
      <c r="A253" s="181" t="s">
        <v>1841</v>
      </c>
      <c r="B253" s="182" t="s">
        <v>1128</v>
      </c>
      <c r="C253" s="186" t="s">
        <v>1840</v>
      </c>
      <c r="D253" s="230"/>
      <c r="E253" s="182" t="s">
        <v>2432</v>
      </c>
      <c r="F253" s="182" t="s">
        <v>1841</v>
      </c>
      <c r="G253" s="182" t="s">
        <v>13240</v>
      </c>
      <c r="H253" s="183">
        <v>0</v>
      </c>
      <c r="I253" s="184" t="s">
        <v>1842</v>
      </c>
      <c r="J253" s="184" t="s">
        <v>1617</v>
      </c>
      <c r="K253" s="224"/>
      <c r="L253" s="224"/>
      <c r="M253" s="224"/>
      <c r="N253" s="224"/>
      <c r="O253" s="224"/>
      <c r="P253" s="185"/>
      <c r="Q253" s="225"/>
      <c r="R253" s="182" t="str">
        <f ca="1">IF(ISERROR($V253),"",OFFSET('Smelter Look-up'!$C$4,$V253-4,0)&amp;"")</f>
        <v>Niagara Refining LLC</v>
      </c>
      <c r="S253" s="181" t="str">
        <f t="shared" ca="1" si="33"/>
        <v>US</v>
      </c>
      <c r="T253" s="181" t="str">
        <f ca="1">IF(B253="","",IF(ISERROR(MATCH($J253,SorP!$B$1:$B$6279,0)),"",INDIRECT("'SorP'!$A$"&amp;MATCH($S253&amp;$J253,SorP!C:C,0))))</f>
        <v>US-NY</v>
      </c>
      <c r="U253" s="201"/>
      <c r="V253" s="226">
        <f>IF(C253="",NA(),IF(OR(C253="Smelter not listed",C253="Smelter not yet identified"),MATCH($B253&amp;$D253,'Smelter Look-up'!$J:$J,0),MATCH($B253&amp;$C253,'Smelter Look-up'!$J:$J,0)))</f>
        <v>621</v>
      </c>
      <c r="X253" s="227">
        <f t="shared" si="34"/>
        <v>0</v>
      </c>
      <c r="AB253" s="228" t="str">
        <f t="shared" si="35"/>
        <v>TungstenNiagara Refining LLC</v>
      </c>
    </row>
    <row r="254" spans="1:28" s="227" customFormat="1" ht="20">
      <c r="A254" s="181" t="s">
        <v>746</v>
      </c>
      <c r="B254" s="182" t="s">
        <v>1127</v>
      </c>
      <c r="C254" s="186" t="s">
        <v>45</v>
      </c>
      <c r="D254" s="230"/>
      <c r="E254" s="182" t="s">
        <v>1096</v>
      </c>
      <c r="F254" s="182" t="s">
        <v>746</v>
      </c>
      <c r="G254" s="182" t="s">
        <v>13240</v>
      </c>
      <c r="H254" s="183">
        <v>0</v>
      </c>
      <c r="I254" s="184" t="s">
        <v>1717</v>
      </c>
      <c r="J254" s="184" t="s">
        <v>13624</v>
      </c>
      <c r="K254" s="224"/>
      <c r="L254" s="224"/>
      <c r="M254" s="224"/>
      <c r="N254" s="224"/>
      <c r="O254" s="224"/>
      <c r="P254" s="185"/>
      <c r="Q254" s="225"/>
      <c r="R254" s="182" t="str">
        <f ca="1">IF(ISERROR($V254),"",OFFSET('Smelter Look-up'!$C$4,$V254-4,0)&amp;"")</f>
        <v>F&amp;X Electro-Materials Ltd.</v>
      </c>
      <c r="S254" s="181" t="str">
        <f t="shared" ca="1" si="33"/>
        <v>CN</v>
      </c>
      <c r="T254" s="181" t="str">
        <f ca="1">IF(B254="","",IF(ISERROR(MATCH($J254,SorP!$B$1:$B$6279,0)),"",INDIRECT("'SorP'!$A$"&amp;MATCH($S254&amp;$J254,SorP!C:C,0))))</f>
        <v>CN-GD</v>
      </c>
      <c r="U254" s="201"/>
      <c r="V254" s="226">
        <f>IF(C254="",NA(),IF(OR(C254="Smelter not listed",C254="Smelter not yet identified"),MATCH($B254&amp;$D254,'Smelter Look-up'!$J:$J,0),MATCH($B254&amp;$C254,'Smelter Look-up'!$J:$J,0)))</f>
        <v>328</v>
      </c>
      <c r="X254" s="227">
        <f t="shared" si="34"/>
        <v>0</v>
      </c>
      <c r="AB254" s="228" t="str">
        <f t="shared" si="35"/>
        <v>TantalumF&amp;X Electro-Materials Ltd.</v>
      </c>
    </row>
    <row r="255" spans="1:28" s="227" customFormat="1" ht="20">
      <c r="A255" s="181" t="s">
        <v>748</v>
      </c>
      <c r="B255" s="182" t="s">
        <v>1127</v>
      </c>
      <c r="C255" s="186" t="s">
        <v>15079</v>
      </c>
      <c r="D255" s="230"/>
      <c r="E255" s="182" t="s">
        <v>1096</v>
      </c>
      <c r="F255" s="182" t="s">
        <v>748</v>
      </c>
      <c r="G255" s="182" t="s">
        <v>13240</v>
      </c>
      <c r="H255" s="183">
        <v>0</v>
      </c>
      <c r="I255" s="184" t="s">
        <v>1719</v>
      </c>
      <c r="J255" s="184" t="s">
        <v>13624</v>
      </c>
      <c r="K255" s="224"/>
      <c r="L255" s="224"/>
      <c r="M255" s="224"/>
      <c r="N255" s="224"/>
      <c r="O255" s="224"/>
      <c r="P255" s="185"/>
      <c r="Q255" s="225"/>
      <c r="R255" s="182" t="str">
        <f ca="1">IF(ISERROR($V255),"",OFFSET('Smelter Look-up'!$C$4,$V255-4,0)&amp;"")</f>
        <v>XIMEI RESOURCES (GUANGDONG) LIMITED</v>
      </c>
      <c r="S255" s="181" t="str">
        <f t="shared" ca="1" si="33"/>
        <v>CN</v>
      </c>
      <c r="T255" s="181" t="str">
        <f ca="1">IF(B255="","",IF(ISERROR(MATCH($J255,SorP!$B$1:$B$6279,0)),"",INDIRECT("'SorP'!$A$"&amp;MATCH($S255&amp;$J255,SorP!C:C,0))))</f>
        <v>CN-GD</v>
      </c>
      <c r="U255" s="201"/>
      <c r="V255" s="226">
        <f>IF(C255="",NA(),IF(OR(C255="Smelter not listed",C255="Smelter not yet identified"),MATCH($B255&amp;$D255,'Smelter Look-up'!$J:$J,0),MATCH($B255&amp;$C255,'Smelter Look-up'!$J:$J,0)))</f>
        <v>380</v>
      </c>
      <c r="X255" s="227">
        <f t="shared" si="34"/>
        <v>0</v>
      </c>
      <c r="AB255" s="228" t="str">
        <f t="shared" si="35"/>
        <v>TantalumXIMEI RESOURCES (GUANGDONG) LIMITED</v>
      </c>
    </row>
    <row r="256" spans="1:28" s="227" customFormat="1" ht="20">
      <c r="A256" s="181" t="s">
        <v>749</v>
      </c>
      <c r="B256" s="182" t="s">
        <v>1127</v>
      </c>
      <c r="C256" s="186" t="s">
        <v>4</v>
      </c>
      <c r="D256" s="230"/>
      <c r="E256" s="182" t="s">
        <v>1096</v>
      </c>
      <c r="F256" s="182" t="s">
        <v>749</v>
      </c>
      <c r="G256" s="182" t="s">
        <v>13240</v>
      </c>
      <c r="H256" s="183">
        <v>0</v>
      </c>
      <c r="I256" s="184" t="s">
        <v>1720</v>
      </c>
      <c r="J256" s="184" t="s">
        <v>13619</v>
      </c>
      <c r="K256" s="224"/>
      <c r="L256" s="224"/>
      <c r="M256" s="224"/>
      <c r="N256" s="224"/>
      <c r="O256" s="224"/>
      <c r="P256" s="185"/>
      <c r="Q256" s="225"/>
      <c r="R256" s="182" t="str">
        <f ca="1">IF(ISERROR($V256),"",OFFSET('Smelter Look-up'!$C$4,$V256-4,0)&amp;"")</f>
        <v>JiuJiang JinXin Nonferrous Metals Co., Ltd.</v>
      </c>
      <c r="S256" s="181" t="str">
        <f t="shared" ca="1" si="33"/>
        <v>CN</v>
      </c>
      <c r="T256" s="181" t="str">
        <f ca="1">IF(B256="","",IF(ISERROR(MATCH($J256,SorP!$B$1:$B$6279,0)),"",INDIRECT("'SorP'!$A$"&amp;MATCH($S256&amp;$J256,SorP!C:C,0))))</f>
        <v>CN-JX</v>
      </c>
      <c r="U256" s="201"/>
      <c r="V256" s="226">
        <f>IF(C256="",NA(),IF(OR(C256="Smelter not listed",C256="Smelter not yet identified"),MATCH($B256&amp;$D256,'Smelter Look-up'!$J:$J,0),MATCH($B256&amp;$C256,'Smelter Look-up'!$J:$J,0)))</f>
        <v>341</v>
      </c>
      <c r="X256" s="227">
        <f t="shared" si="34"/>
        <v>0</v>
      </c>
      <c r="AB256" s="228" t="str">
        <f t="shared" si="35"/>
        <v>TantalumJiuJiang JinXin Nonferrous Metals Co., Ltd.</v>
      </c>
    </row>
    <row r="257" spans="1:28" s="227" customFormat="1" ht="20">
      <c r="A257" s="181" t="s">
        <v>750</v>
      </c>
      <c r="B257" s="182" t="s">
        <v>1127</v>
      </c>
      <c r="C257" s="186" t="s">
        <v>46</v>
      </c>
      <c r="D257" s="230"/>
      <c r="E257" s="182" t="s">
        <v>1096</v>
      </c>
      <c r="F257" s="182" t="s">
        <v>750</v>
      </c>
      <c r="G257" s="182" t="s">
        <v>13240</v>
      </c>
      <c r="H257" s="183">
        <v>0</v>
      </c>
      <c r="I257" s="184" t="s">
        <v>1720</v>
      </c>
      <c r="J257" s="184" t="s">
        <v>13619</v>
      </c>
      <c r="K257" s="224"/>
      <c r="L257" s="224"/>
      <c r="M257" s="224"/>
      <c r="N257" s="224"/>
      <c r="O257" s="224"/>
      <c r="P257" s="185"/>
      <c r="Q257" s="225"/>
      <c r="R257" s="182" t="str">
        <f ca="1">IF(ISERROR($V257),"",OFFSET('Smelter Look-up'!$C$4,$V257-4,0)&amp;"")</f>
        <v>Jiujiang Tanbre Co., Ltd.</v>
      </c>
      <c r="S257" s="181" t="str">
        <f t="shared" ca="1" si="33"/>
        <v>CN</v>
      </c>
      <c r="T257" s="181" t="str">
        <f ca="1">IF(B257="","",IF(ISERROR(MATCH($J257,SorP!$B$1:$B$6279,0)),"",INDIRECT("'SorP'!$A$"&amp;MATCH($S257&amp;$J257,SorP!C:C,0))))</f>
        <v>CN-JX</v>
      </c>
      <c r="U257" s="201"/>
      <c r="V257" s="226">
        <f>IF(C257="",NA(),IF(OR(C257="Smelter not listed",C257="Smelter not yet identified"),MATCH($B257&amp;$D257,'Smelter Look-up'!$J:$J,0),MATCH($B257&amp;$C257,'Smelter Look-up'!$J:$J,0)))</f>
        <v>343</v>
      </c>
      <c r="X257" s="227">
        <f t="shared" si="34"/>
        <v>0</v>
      </c>
      <c r="AB257" s="228" t="str">
        <f t="shared" si="35"/>
        <v>TantalumJiujiang Tanbre Co., Ltd.</v>
      </c>
    </row>
    <row r="258" spans="1:28" s="227" customFormat="1" ht="20">
      <c r="A258" s="181" t="s">
        <v>752</v>
      </c>
      <c r="B258" s="182" t="s">
        <v>1127</v>
      </c>
      <c r="C258" s="186" t="s">
        <v>2152</v>
      </c>
      <c r="D258" s="230"/>
      <c r="E258" s="182" t="s">
        <v>1102</v>
      </c>
      <c r="F258" s="182" t="s">
        <v>752</v>
      </c>
      <c r="G258" s="182" t="s">
        <v>13240</v>
      </c>
      <c r="H258" s="183">
        <v>0</v>
      </c>
      <c r="I258" s="184" t="s">
        <v>1722</v>
      </c>
      <c r="J258" s="184" t="s">
        <v>15445</v>
      </c>
      <c r="K258" s="224"/>
      <c r="L258" s="224"/>
      <c r="M258" s="224"/>
      <c r="N258" s="224"/>
      <c r="O258" s="224"/>
      <c r="P258" s="185"/>
      <c r="Q258" s="225"/>
      <c r="R258" s="182" t="str">
        <f ca="1">IF(ISERROR($V258),"",OFFSET('Smelter Look-up'!$C$4,$V258-4,0)&amp;"")</f>
        <v>Metallurgical Products India Pvt., Ltd.</v>
      </c>
      <c r="S258" s="181" t="str">
        <f t="shared" ca="1" si="33"/>
        <v>IN</v>
      </c>
      <c r="T258" s="181" t="str">
        <f ca="1">IF(B258="","",IF(ISERROR(MATCH($J258,SorP!$B$1:$B$6279,0)),"",INDIRECT("'SorP'!$A$"&amp;MATCH($S258&amp;$J258,SorP!C:C,0))))</f>
        <v>IN-MH</v>
      </c>
      <c r="U258" s="201"/>
      <c r="V258" s="226">
        <f>IF(C258="",NA(),IF(OR(C258="Smelter not listed",C258="Smelter not yet identified"),MATCH($B258&amp;$D258,'Smelter Look-up'!$J:$J,0),MATCH($B258&amp;$C258,'Smelter Look-up'!$J:$J,0)))</f>
        <v>350</v>
      </c>
      <c r="X258" s="227">
        <f t="shared" si="34"/>
        <v>0</v>
      </c>
      <c r="AB258" s="228" t="str">
        <f t="shared" si="35"/>
        <v>TantalumMetallurgical Products India Pvt., Ltd.</v>
      </c>
    </row>
    <row r="259" spans="1:28" s="227" customFormat="1" ht="20">
      <c r="A259" s="181" t="s">
        <v>754</v>
      </c>
      <c r="B259" s="182" t="s">
        <v>1127</v>
      </c>
      <c r="C259" s="186" t="s">
        <v>1225</v>
      </c>
      <c r="D259" s="230"/>
      <c r="E259" s="182" t="s">
        <v>1104</v>
      </c>
      <c r="F259" s="182" t="s">
        <v>754</v>
      </c>
      <c r="G259" s="182" t="s">
        <v>13240</v>
      </c>
      <c r="H259" s="183">
        <v>0</v>
      </c>
      <c r="I259" s="184" t="s">
        <v>1726</v>
      </c>
      <c r="J259" s="184" t="s">
        <v>1727</v>
      </c>
      <c r="K259" s="224"/>
      <c r="L259" s="224"/>
      <c r="M259" s="224"/>
      <c r="N259" s="224"/>
      <c r="O259" s="224"/>
      <c r="P259" s="185"/>
      <c r="Q259" s="225"/>
      <c r="R259" s="182" t="str">
        <f ca="1">IF(ISERROR($V259),"",OFFSET('Smelter Look-up'!$C$4,$V259-4,0)&amp;"")</f>
        <v>Mitsui Mining and Smelting Co., Ltd.</v>
      </c>
      <c r="S259" s="181" t="str">
        <f t="shared" ca="1" si="33"/>
        <v>JP</v>
      </c>
      <c r="T259" s="181" t="str">
        <f ca="1">IF(B259="","",IF(ISERROR(MATCH($J259,SorP!$B$1:$B$6279,0)),"",INDIRECT("'SorP'!$A$"&amp;MATCH($S259&amp;$J259,SorP!C:C,0))))</f>
        <v>JP-40</v>
      </c>
      <c r="U259" s="201"/>
      <c r="V259" s="226">
        <f>IF(C259="",NA(),IF(OR(C259="Smelter not listed",C259="Smelter not yet identified"),MATCH($B259&amp;$D259,'Smelter Look-up'!$J:$J,0),MATCH($B259&amp;$C259,'Smelter Look-up'!$J:$J,0)))</f>
        <v>355</v>
      </c>
      <c r="X259" s="227">
        <f t="shared" si="34"/>
        <v>0</v>
      </c>
      <c r="AB259" s="228" t="str">
        <f t="shared" si="35"/>
        <v>TantalumMitsui Mining and Smelting Co., Ltd.</v>
      </c>
    </row>
    <row r="260" spans="1:28" s="227" customFormat="1" ht="20">
      <c r="A260" s="181" t="s">
        <v>755</v>
      </c>
      <c r="B260" s="182" t="s">
        <v>1127</v>
      </c>
      <c r="C260" s="186" t="s">
        <v>2526</v>
      </c>
      <c r="D260" s="230"/>
      <c r="E260" s="182" t="s">
        <v>1099</v>
      </c>
      <c r="F260" s="182" t="s">
        <v>755</v>
      </c>
      <c r="G260" s="182" t="s">
        <v>13240</v>
      </c>
      <c r="H260" s="183">
        <v>0</v>
      </c>
      <c r="I260" s="184" t="s">
        <v>1728</v>
      </c>
      <c r="J260" s="184" t="s">
        <v>1729</v>
      </c>
      <c r="K260" s="224"/>
      <c r="L260" s="224"/>
      <c r="M260" s="224"/>
      <c r="N260" s="224"/>
      <c r="O260" s="224"/>
      <c r="P260" s="185"/>
      <c r="Q260" s="225"/>
      <c r="R260" s="182" t="str">
        <f ca="1">IF(ISERROR($V260),"",OFFSET('Smelter Look-up'!$C$4,$V260-4,0)&amp;"")</f>
        <v>NPM Silmet AS</v>
      </c>
      <c r="S260" s="181" t="str">
        <f t="shared" ca="1" si="33"/>
        <v>EE</v>
      </c>
      <c r="T260" s="181" t="str">
        <f ca="1">IF(B260="","",IF(ISERROR(MATCH($J260,SorP!$B$1:$B$6279,0)),"",INDIRECT("'SorP'!$A$"&amp;MATCH($S260&amp;$J260,SorP!C:C,0))))</f>
        <v>EE-45</v>
      </c>
      <c r="U260" s="201"/>
      <c r="V260" s="226">
        <f>IF(C260="",NA(),IF(OR(C260="Smelter not listed",C260="Smelter not yet identified"),MATCH($B260&amp;$D260,'Smelter Look-up'!$J:$J,0),MATCH($B260&amp;$C260,'Smelter Look-up'!$J:$J,0)))</f>
        <v>359</v>
      </c>
      <c r="X260" s="227">
        <f t="shared" si="34"/>
        <v>0</v>
      </c>
      <c r="AB260" s="228" t="str">
        <f t="shared" si="35"/>
        <v>TantalumNPM Silmet AS</v>
      </c>
    </row>
    <row r="261" spans="1:28" s="227" customFormat="1" ht="20">
      <c r="A261" s="181" t="s">
        <v>756</v>
      </c>
      <c r="B261" s="182" t="s">
        <v>1127</v>
      </c>
      <c r="C261" s="186" t="s">
        <v>1026</v>
      </c>
      <c r="D261" s="230"/>
      <c r="E261" s="182" t="s">
        <v>1096</v>
      </c>
      <c r="F261" s="182" t="s">
        <v>756</v>
      </c>
      <c r="G261" s="182" t="s">
        <v>13240</v>
      </c>
      <c r="H261" s="183">
        <v>0</v>
      </c>
      <c r="I261" s="184" t="s">
        <v>1730</v>
      </c>
      <c r="J261" s="184" t="s">
        <v>13605</v>
      </c>
      <c r="K261" s="224"/>
      <c r="L261" s="224"/>
      <c r="M261" s="224"/>
      <c r="N261" s="224"/>
      <c r="O261" s="224"/>
      <c r="P261" s="185"/>
      <c r="Q261" s="225"/>
      <c r="R261" s="182" t="str">
        <f ca="1">IF(ISERROR($V261),"",OFFSET('Smelter Look-up'!$C$4,$V261-4,0)&amp;"")</f>
        <v>Ningxia Orient Tantalum Industry Co., Ltd.</v>
      </c>
      <c r="S261" s="181" t="str">
        <f t="shared" ref="S261" ca="1" si="36">IF(B261="","",IF(ISERROR(MATCH($E261,CL,0)),"Unknown",INDIRECT("'C'!$A$"&amp;MATCH($E261,CL,0)+1)))</f>
        <v>CN</v>
      </c>
      <c r="T261" s="181" t="str">
        <f ca="1">IF(B261="","",IF(ISERROR(MATCH($J261,SorP!$B$1:$B$6279,0)),"",INDIRECT("'SorP'!$A$"&amp;MATCH($S261&amp;$J261,SorP!C:C,0))))</f>
        <v>CN-NX</v>
      </c>
      <c r="U261" s="201"/>
      <c r="V261" s="226">
        <f>IF(C261="",NA(),IF(OR(C261="Smelter not listed",C261="Smelter not yet identified"),MATCH($B261&amp;$D261,'Smelter Look-up'!$J:$J,0),MATCH($B261&amp;$C261,'Smelter Look-up'!$J:$J,0)))</f>
        <v>358</v>
      </c>
      <c r="X261" s="227">
        <f t="shared" ref="X261" si="37">IF(AND(C261="Smelter not listed",OR(LEN(D261)=0,LEN(E261)=0)),1,0)</f>
        <v>0</v>
      </c>
      <c r="AB261" s="228" t="str">
        <f t="shared" ref="AB261" si="38">B261&amp;C261</f>
        <v>TantalumNingxia Orient Tantalum Industry Co., Ltd.</v>
      </c>
    </row>
    <row r="262" spans="1:28" s="227" customFormat="1" ht="20">
      <c r="A262" s="181" t="s">
        <v>758</v>
      </c>
      <c r="B262" s="182" t="s">
        <v>1127</v>
      </c>
      <c r="C262" s="186" t="s">
        <v>13275</v>
      </c>
      <c r="D262" s="230"/>
      <c r="E262" s="182" t="s">
        <v>1096</v>
      </c>
      <c r="F262" s="182" t="s">
        <v>758</v>
      </c>
      <c r="G262" s="182" t="s">
        <v>13240</v>
      </c>
      <c r="H262" s="183">
        <v>0</v>
      </c>
      <c r="I262" s="184" t="s">
        <v>1732</v>
      </c>
      <c r="J262" s="184" t="s">
        <v>13623</v>
      </c>
      <c r="K262" s="224"/>
      <c r="L262" s="224"/>
      <c r="M262" s="224"/>
      <c r="N262" s="224"/>
      <c r="O262" s="224"/>
      <c r="P262" s="185"/>
      <c r="Q262" s="225"/>
      <c r="R262" s="182" t="str">
        <f ca="1">IF(ISERROR($V262),"",OFFSET('Smelter Look-up'!$C$4,$V262-4,0)&amp;"")</f>
        <v>Yanling Jincheng Tantalum &amp; Niobium Co., Ltd.</v>
      </c>
      <c r="S262" s="181" t="str">
        <f t="shared" ref="S262:S293" ca="1" si="39">IF(B262="","",IF(ISERROR(MATCH($E262,CL,0)),"Unknown",INDIRECT("'C'!$A$"&amp;MATCH($E262,CL,0)+1)))</f>
        <v>CN</v>
      </c>
      <c r="T262" s="181" t="str">
        <f ca="1">IF(B262="","",IF(ISERROR(MATCH($J262,SorP!$B$1:$B$6279,0)),"",INDIRECT("'SorP'!$A$"&amp;MATCH($S262&amp;$J262,SorP!C:C,0))))</f>
        <v>CN-HN</v>
      </c>
      <c r="U262" s="201"/>
      <c r="V262" s="226">
        <f>IF(C262="",NA(),IF(OR(C262="Smelter not listed",C262="Smelter not yet identified"),MATCH($B262&amp;$D262,'Smelter Look-up'!$J:$J,0),MATCH($B262&amp;$C262,'Smelter Look-up'!$J:$J,0)))</f>
        <v>383</v>
      </c>
      <c r="X262" s="227">
        <f t="shared" ref="X262:X293" si="40">IF(AND(C262="Smelter not listed",OR(LEN(D262)=0,LEN(E262)=0)),1,0)</f>
        <v>0</v>
      </c>
      <c r="AB262" s="228" t="str">
        <f t="shared" ref="AB262:AB293" si="41">B262&amp;C262</f>
        <v>TantalumYanling Jincheng Tantalum &amp; Niobium Co., Ltd.</v>
      </c>
    </row>
    <row r="263" spans="1:28" s="227" customFormat="1" ht="27">
      <c r="A263" s="181" t="s">
        <v>761</v>
      </c>
      <c r="B263" s="182" t="s">
        <v>1127</v>
      </c>
      <c r="C263" s="186" t="s">
        <v>1735</v>
      </c>
      <c r="D263" s="230"/>
      <c r="E263" s="182" t="s">
        <v>2432</v>
      </c>
      <c r="F263" s="182" t="s">
        <v>761</v>
      </c>
      <c r="G263" s="182" t="s">
        <v>13240</v>
      </c>
      <c r="H263" s="183">
        <v>0</v>
      </c>
      <c r="I263" s="184" t="s">
        <v>1736</v>
      </c>
      <c r="J263" s="184" t="s">
        <v>1737</v>
      </c>
      <c r="K263" s="224"/>
      <c r="L263" s="224"/>
      <c r="M263" s="224"/>
      <c r="N263" s="224"/>
      <c r="O263" s="224"/>
      <c r="P263" s="185"/>
      <c r="Q263" s="225"/>
      <c r="R263" s="182" t="str">
        <f ca="1">IF(ISERROR($V263),"",OFFSET('Smelter Look-up'!$C$4,$V263-4,0)&amp;"")</f>
        <v>Telex Metals</v>
      </c>
      <c r="S263" s="181" t="str">
        <f t="shared" ca="1" si="39"/>
        <v>US</v>
      </c>
      <c r="T263" s="181" t="str">
        <f ca="1">IF(B263="","",IF(ISERROR(MATCH($J263,SorP!$B$1:$B$6279,0)),"",INDIRECT("'SorP'!$A$"&amp;MATCH($S263&amp;$J263,SorP!C:C,0))))</f>
        <v>US-PA</v>
      </c>
      <c r="U263" s="201"/>
      <c r="V263" s="226">
        <f>IF(C263="",NA(),IF(OR(C263="Smelter not listed",C263="Smelter not yet identified"),MATCH($B263&amp;$D263,'Smelter Look-up'!$J:$J,0),MATCH($B263&amp;$C263,'Smelter Look-up'!$J:$J,0)))</f>
        <v>377</v>
      </c>
      <c r="X263" s="227">
        <f t="shared" si="40"/>
        <v>0</v>
      </c>
      <c r="AB263" s="228" t="str">
        <f t="shared" si="41"/>
        <v>TantalumTelex Metals</v>
      </c>
    </row>
    <row r="264" spans="1:28" s="227" customFormat="1" ht="20">
      <c r="A264" s="181" t="s">
        <v>762</v>
      </c>
      <c r="B264" s="182" t="s">
        <v>1127</v>
      </c>
      <c r="C264" s="186" t="s">
        <v>1738</v>
      </c>
      <c r="D264" s="230"/>
      <c r="E264" s="182" t="s">
        <v>1105</v>
      </c>
      <c r="F264" s="182" t="s">
        <v>762</v>
      </c>
      <c r="G264" s="182" t="s">
        <v>13240</v>
      </c>
      <c r="H264" s="183">
        <v>0</v>
      </c>
      <c r="I264" s="184" t="s">
        <v>1606</v>
      </c>
      <c r="J264" s="184" t="s">
        <v>7058</v>
      </c>
      <c r="K264" s="224"/>
      <c r="L264" s="224"/>
      <c r="M264" s="224"/>
      <c r="N264" s="224"/>
      <c r="O264" s="224"/>
      <c r="P264" s="185"/>
      <c r="Q264" s="225"/>
      <c r="R264" s="182" t="str">
        <f ca="1">IF(ISERROR($V264),"",OFFSET('Smelter Look-up'!$C$4,$V264-4,0)&amp;"")</f>
        <v>Ulba Metallurgical Plant JSC</v>
      </c>
      <c r="S264" s="181" t="str">
        <f t="shared" ca="1" si="39"/>
        <v>KZ</v>
      </c>
      <c r="T264" s="181" t="str">
        <f ca="1">IF(B264="","",IF(ISERROR(MATCH($J264,SorP!$B$1:$B$6279,0)),"",INDIRECT("'SorP'!$A$"&amp;MATCH($S264&amp;$J264,SorP!C:C,0))))</f>
        <v>KZ-KAR</v>
      </c>
      <c r="U264" s="201"/>
      <c r="V264" s="226">
        <f>IF(C264="",NA(),IF(OR(C264="Smelter not listed",C264="Smelter not yet identified"),MATCH($B264&amp;$D264,'Smelter Look-up'!$J:$J,0),MATCH($B264&amp;$C264,'Smelter Look-up'!$J:$J,0)))</f>
        <v>379</v>
      </c>
      <c r="X264" s="227">
        <f t="shared" si="40"/>
        <v>0</v>
      </c>
      <c r="AB264" s="228" t="str">
        <f t="shared" si="41"/>
        <v>TantalumUlba Metallurgical Plant JSC</v>
      </c>
    </row>
    <row r="265" spans="1:28" s="227" customFormat="1" ht="27">
      <c r="A265" s="181" t="s">
        <v>396</v>
      </c>
      <c r="B265" s="182" t="s">
        <v>1127</v>
      </c>
      <c r="C265" s="186" t="s">
        <v>3</v>
      </c>
      <c r="D265" s="230"/>
      <c r="E265" s="182" t="s">
        <v>1096</v>
      </c>
      <c r="F265" s="182" t="s">
        <v>396</v>
      </c>
      <c r="G265" s="182" t="s">
        <v>13240</v>
      </c>
      <c r="H265" s="183">
        <v>0</v>
      </c>
      <c r="I265" s="184" t="s">
        <v>1740</v>
      </c>
      <c r="J265" s="184" t="s">
        <v>13623</v>
      </c>
      <c r="K265" s="224"/>
      <c r="L265" s="224"/>
      <c r="M265" s="224"/>
      <c r="N265" s="224"/>
      <c r="O265" s="224"/>
      <c r="P265" s="185"/>
      <c r="Q265" s="225"/>
      <c r="R265" s="182" t="str">
        <f ca="1">IF(ISERROR($V265),"",OFFSET('Smelter Look-up'!$C$4,$V265-4,0)&amp;"")</f>
        <v>Hengyang King Xing Lifeng New Materials Co., Ltd.</v>
      </c>
      <c r="S265" s="181" t="str">
        <f t="shared" ca="1" si="39"/>
        <v>CN</v>
      </c>
      <c r="T265" s="181" t="str">
        <f ca="1">IF(B265="","",IF(ISERROR(MATCH($J265,SorP!$B$1:$B$6279,0)),"",INDIRECT("'SorP'!$A$"&amp;MATCH($S265&amp;$J265,SorP!C:C,0))))</f>
        <v>CN-HN</v>
      </c>
      <c r="U265" s="201"/>
      <c r="V265" s="226">
        <f>IF(C265="",NA(),IF(OR(C265="Smelter not listed",C265="Smelter not yet identified"),MATCH($B265&amp;$D265,'Smelter Look-up'!$J:$J,0),MATCH($B265&amp;$C265,'Smelter Look-up'!$J:$J,0)))</f>
        <v>338</v>
      </c>
      <c r="X265" s="227">
        <f t="shared" si="40"/>
        <v>0</v>
      </c>
      <c r="AB265" s="228" t="str">
        <f t="shared" si="41"/>
        <v>TantalumHengyang King Xing Lifeng New Materials Co., Ltd.</v>
      </c>
    </row>
    <row r="266" spans="1:28" s="227" customFormat="1" ht="27">
      <c r="A266" s="181" t="s">
        <v>1391</v>
      </c>
      <c r="B266" s="182" t="s">
        <v>1127</v>
      </c>
      <c r="C266" s="186" t="s">
        <v>1390</v>
      </c>
      <c r="D266" s="230"/>
      <c r="E266" s="182" t="s">
        <v>2432</v>
      </c>
      <c r="F266" s="182" t="s">
        <v>1391</v>
      </c>
      <c r="G266" s="182" t="s">
        <v>13240</v>
      </c>
      <c r="H266" s="183">
        <v>0</v>
      </c>
      <c r="I266" s="184" t="s">
        <v>1741</v>
      </c>
      <c r="J266" s="184" t="s">
        <v>1742</v>
      </c>
      <c r="K266" s="224"/>
      <c r="L266" s="224"/>
      <c r="M266" s="224"/>
      <c r="N266" s="224"/>
      <c r="O266" s="224"/>
      <c r="P266" s="185"/>
      <c r="Q266" s="225"/>
      <c r="R266" s="182" t="str">
        <f ca="1">IF(ISERROR($V266),"",OFFSET('Smelter Look-up'!$C$4,$V266-4,0)&amp;"")</f>
        <v>D Block Metals, LLC</v>
      </c>
      <c r="S266" s="181" t="str">
        <f t="shared" ca="1" si="39"/>
        <v>US</v>
      </c>
      <c r="T266" s="181" t="str">
        <f ca="1">IF(B266="","",IF(ISERROR(MATCH($J266,SorP!$B$1:$B$6279,0)),"",INDIRECT("'SorP'!$A$"&amp;MATCH($S266&amp;$J266,SorP!C:C,0))))</f>
        <v>US-NC</v>
      </c>
      <c r="U266" s="201"/>
      <c r="V266" s="226">
        <f>IF(C266="",NA(),IF(OR(C266="Smelter not listed",C266="Smelter not yet identified"),MATCH($B266&amp;$D266,'Smelter Look-up'!$J:$J,0),MATCH($B266&amp;$C266,'Smelter Look-up'!$J:$J,0)))</f>
        <v>326</v>
      </c>
      <c r="X266" s="227">
        <f t="shared" si="40"/>
        <v>0</v>
      </c>
      <c r="AB266" s="228" t="str">
        <f t="shared" si="41"/>
        <v>TantalumD Block Metals, LLC</v>
      </c>
    </row>
    <row r="267" spans="1:28" s="227" customFormat="1" ht="20">
      <c r="A267" s="181" t="s">
        <v>1392</v>
      </c>
      <c r="B267" s="182" t="s">
        <v>1127</v>
      </c>
      <c r="C267" s="186" t="s">
        <v>2168</v>
      </c>
      <c r="D267" s="230"/>
      <c r="E267" s="182" t="s">
        <v>1096</v>
      </c>
      <c r="F267" s="182" t="s">
        <v>1392</v>
      </c>
      <c r="G267" s="182" t="s">
        <v>13240</v>
      </c>
      <c r="H267" s="183">
        <v>0</v>
      </c>
      <c r="I267" s="184" t="s">
        <v>1732</v>
      </c>
      <c r="J267" s="184" t="s">
        <v>13623</v>
      </c>
      <c r="K267" s="224"/>
      <c r="L267" s="224"/>
      <c r="M267" s="224"/>
      <c r="N267" s="224"/>
      <c r="O267" s="224"/>
      <c r="P267" s="185"/>
      <c r="Q267" s="225"/>
      <c r="R267" s="182" t="str">
        <f ca="1">IF(ISERROR($V267),"",OFFSET('Smelter Look-up'!$C$4,$V267-4,0)&amp;"")</f>
        <v>FIR Metals &amp; Resource Ltd.</v>
      </c>
      <c r="S267" s="181" t="str">
        <f t="shared" ca="1" si="39"/>
        <v>CN</v>
      </c>
      <c r="T267" s="181" t="str">
        <f ca="1">IF(B267="","",IF(ISERROR(MATCH($J267,SorP!$B$1:$B$6279,0)),"",INDIRECT("'SorP'!$A$"&amp;MATCH($S267&amp;$J267,SorP!C:C,0))))</f>
        <v>CN-HN</v>
      </c>
      <c r="U267" s="201"/>
      <c r="V267" s="226">
        <f>IF(C267="",NA(),IF(OR(C267="Smelter not listed",C267="Smelter not yet identified"),MATCH($B267&amp;$D267,'Smelter Look-up'!$J:$J,0),MATCH($B267&amp;$C267,'Smelter Look-up'!$J:$J,0)))</f>
        <v>329</v>
      </c>
      <c r="X267" s="227">
        <f t="shared" si="40"/>
        <v>0</v>
      </c>
      <c r="AB267" s="228" t="str">
        <f t="shared" si="41"/>
        <v>TantalumFIR Metals &amp; Resource Ltd.</v>
      </c>
    </row>
    <row r="268" spans="1:28" s="227" customFormat="1" ht="20">
      <c r="A268" s="181" t="s">
        <v>1394</v>
      </c>
      <c r="B268" s="182" t="s">
        <v>1127</v>
      </c>
      <c r="C268" s="186" t="s">
        <v>2169</v>
      </c>
      <c r="D268" s="230"/>
      <c r="E268" s="182" t="s">
        <v>1096</v>
      </c>
      <c r="F268" s="182" t="s">
        <v>1394</v>
      </c>
      <c r="G268" s="182" t="s">
        <v>13240</v>
      </c>
      <c r="H268" s="183">
        <v>0</v>
      </c>
      <c r="I268" s="184" t="s">
        <v>1720</v>
      </c>
      <c r="J268" s="184" t="s">
        <v>13619</v>
      </c>
      <c r="K268" s="224"/>
      <c r="L268" s="224"/>
      <c r="M268" s="224"/>
      <c r="N268" s="224"/>
      <c r="O268" s="224"/>
      <c r="P268" s="185"/>
      <c r="Q268" s="225"/>
      <c r="R268" s="182" t="str">
        <f ca="1">IF(ISERROR($V268),"",OFFSET('Smelter Look-up'!$C$4,$V268-4,0)&amp;"")</f>
        <v>Jiujiang Zhongao Tantalum &amp; Niobium Co., Ltd.</v>
      </c>
      <c r="S268" s="181" t="str">
        <f t="shared" ca="1" si="39"/>
        <v>CN</v>
      </c>
      <c r="T268" s="181" t="str">
        <f ca="1">IF(B268="","",IF(ISERROR(MATCH($J268,SorP!$B$1:$B$6279,0)),"",INDIRECT("'SorP'!$A$"&amp;MATCH($S268&amp;$J268,SorP!C:C,0))))</f>
        <v>CN-JX</v>
      </c>
      <c r="U268" s="201"/>
      <c r="V268" s="226">
        <f>IF(C268="",NA(),IF(OR(C268="Smelter not listed",C268="Smelter not yet identified"),MATCH($B268&amp;$D268,'Smelter Look-up'!$J:$J,0),MATCH($B268&amp;$C268,'Smelter Look-up'!$J:$J,0)))</f>
        <v>344</v>
      </c>
      <c r="X268" s="227">
        <f t="shared" si="40"/>
        <v>0</v>
      </c>
      <c r="AB268" s="228" t="str">
        <f t="shared" si="41"/>
        <v>TantalumJiujiang Zhongao Tantalum &amp; Niobium Co., Ltd.</v>
      </c>
    </row>
    <row r="269" spans="1:28" s="227" customFormat="1" ht="20">
      <c r="A269" s="181" t="s">
        <v>1411</v>
      </c>
      <c r="B269" s="182" t="s">
        <v>1127</v>
      </c>
      <c r="C269" s="186" t="s">
        <v>15080</v>
      </c>
      <c r="D269" s="230"/>
      <c r="E269" s="182" t="s">
        <v>884</v>
      </c>
      <c r="F269" s="182" t="s">
        <v>1411</v>
      </c>
      <c r="G269" s="182" t="s">
        <v>13240</v>
      </c>
      <c r="H269" s="183">
        <v>0</v>
      </c>
      <c r="I269" s="184" t="s">
        <v>1747</v>
      </c>
      <c r="J269" s="184" t="s">
        <v>1748</v>
      </c>
      <c r="K269" s="224"/>
      <c r="L269" s="224"/>
      <c r="M269" s="224"/>
      <c r="N269" s="224"/>
      <c r="O269" s="224"/>
      <c r="P269" s="185"/>
      <c r="Q269" s="225"/>
      <c r="R269" s="182" t="str">
        <f ca="1">IF(ISERROR($V269),"",OFFSET('Smelter Look-up'!$C$4,$V269-4,0)&amp;"")</f>
        <v>TANIOBIS Co., Ltd.</v>
      </c>
      <c r="S269" s="181" t="str">
        <f t="shared" ca="1" si="39"/>
        <v>TH</v>
      </c>
      <c r="T269" s="181" t="str">
        <f ca="1">IF(B269="","",IF(ISERROR(MATCH($J269,SorP!$B$1:$B$6279,0)),"",INDIRECT("'SorP'!$A$"&amp;MATCH($S269&amp;$J269,SorP!C:C,0))))</f>
        <v>TH-21</v>
      </c>
      <c r="U269" s="201"/>
      <c r="V269" s="226">
        <f>IF(C269="",NA(),IF(OR(C269="Smelter not listed",C269="Smelter not yet identified"),MATCH($B269&amp;$D269,'Smelter Look-up'!$J:$J,0),MATCH($B269&amp;$C269,'Smelter Look-up'!$J:$J,0)))</f>
        <v>373</v>
      </c>
      <c r="X269" s="227">
        <f t="shared" si="40"/>
        <v>0</v>
      </c>
      <c r="AB269" s="228" t="str">
        <f t="shared" si="41"/>
        <v>TantalumTANIOBIS Co., Ltd.</v>
      </c>
    </row>
    <row r="270" spans="1:28" s="227" customFormat="1" ht="20">
      <c r="A270" s="181" t="s">
        <v>1412</v>
      </c>
      <c r="B270" s="182" t="s">
        <v>1127</v>
      </c>
      <c r="C270" s="186" t="s">
        <v>15083</v>
      </c>
      <c r="D270" s="230"/>
      <c r="E270" s="182" t="s">
        <v>1097</v>
      </c>
      <c r="F270" s="182" t="s">
        <v>1412</v>
      </c>
      <c r="G270" s="182" t="s">
        <v>13240</v>
      </c>
      <c r="H270" s="183">
        <v>0</v>
      </c>
      <c r="I270" s="184" t="s">
        <v>1749</v>
      </c>
      <c r="J270" s="184" t="s">
        <v>4246</v>
      </c>
      <c r="K270" s="224"/>
      <c r="L270" s="224"/>
      <c r="M270" s="224"/>
      <c r="N270" s="224"/>
      <c r="O270" s="224"/>
      <c r="P270" s="185"/>
      <c r="Q270" s="225"/>
      <c r="R270" s="182" t="str">
        <f ca="1">IF(ISERROR($V270),"",OFFSET('Smelter Look-up'!$C$4,$V270-4,0)&amp;"")</f>
        <v>TANIOBIS GmbH</v>
      </c>
      <c r="S270" s="181" t="str">
        <f t="shared" ca="1" si="39"/>
        <v>DE</v>
      </c>
      <c r="T270" s="181" t="str">
        <f ca="1">IF(B270="","",IF(ISERROR(MATCH($J270,SorP!$B$1:$B$6279,0)),"",INDIRECT("'SorP'!$A$"&amp;MATCH($S270&amp;$J270,SorP!C:C,0))))</f>
        <v>DE-NI</v>
      </c>
      <c r="U270" s="201"/>
      <c r="V270" s="226">
        <f>IF(C270="",NA(),IF(OR(C270="Smelter not listed",C270="Smelter not yet identified"),MATCH($B270&amp;$D270,'Smelter Look-up'!$J:$J,0),MATCH($B270&amp;$C270,'Smelter Look-up'!$J:$J,0)))</f>
        <v>374</v>
      </c>
      <c r="X270" s="227">
        <f t="shared" si="40"/>
        <v>0</v>
      </c>
      <c r="AB270" s="228" t="str">
        <f t="shared" si="41"/>
        <v>TantalumTANIOBIS GmbH</v>
      </c>
    </row>
    <row r="271" spans="1:28" s="227" customFormat="1" ht="27">
      <c r="A271" s="181" t="s">
        <v>1414</v>
      </c>
      <c r="B271" s="182" t="s">
        <v>1127</v>
      </c>
      <c r="C271" s="186" t="s">
        <v>15530</v>
      </c>
      <c r="D271" s="230"/>
      <c r="E271" s="182" t="s">
        <v>2432</v>
      </c>
      <c r="F271" s="182" t="s">
        <v>1414</v>
      </c>
      <c r="G271" s="182" t="s">
        <v>13240</v>
      </c>
      <c r="H271" s="183">
        <v>0</v>
      </c>
      <c r="I271" s="184" t="s">
        <v>1751</v>
      </c>
      <c r="J271" s="184" t="s">
        <v>1625</v>
      </c>
      <c r="K271" s="224"/>
      <c r="L271" s="224"/>
      <c r="M271" s="224"/>
      <c r="N271" s="224"/>
      <c r="O271" s="224"/>
      <c r="P271" s="185"/>
      <c r="Q271" s="225"/>
      <c r="R271" s="182" t="str">
        <f ca="1">IF(ISERROR($V271),"",OFFSET('Smelter Look-up'!$C$4,$V271-4,0)&amp;"")</f>
        <v>Materion Newton Inc.</v>
      </c>
      <c r="S271" s="181" t="str">
        <f t="shared" ca="1" si="39"/>
        <v>US</v>
      </c>
      <c r="T271" s="181" t="str">
        <f ca="1">IF(B271="","",IF(ISERROR(MATCH($J271,SorP!$B$1:$B$6279,0)),"",INDIRECT("'SorP'!$A$"&amp;MATCH($S271&amp;$J271,SorP!C:C,0))))</f>
        <v>US-MA</v>
      </c>
      <c r="U271" s="201"/>
      <c r="V271" s="226">
        <f>IF(C271="",NA(),IF(OR(C271="Smelter not listed",C271="Smelter not yet identified"),MATCH($B271&amp;$D271,'Smelter Look-up'!$J:$J,0),MATCH($B271&amp;$C271,'Smelter Look-up'!$J:$J,0)))</f>
        <v>348</v>
      </c>
      <c r="X271" s="227">
        <f t="shared" si="40"/>
        <v>0</v>
      </c>
      <c r="AB271" s="228" t="str">
        <f t="shared" si="41"/>
        <v>TantalumMaterion Newton Inc.</v>
      </c>
    </row>
    <row r="272" spans="1:28" s="227" customFormat="1" ht="20">
      <c r="A272" s="181" t="s">
        <v>1416</v>
      </c>
      <c r="B272" s="182" t="s">
        <v>1127</v>
      </c>
      <c r="C272" s="186" t="s">
        <v>15081</v>
      </c>
      <c r="D272" s="230"/>
      <c r="E272" s="182" t="s">
        <v>1104</v>
      </c>
      <c r="F272" s="182" t="s">
        <v>1416</v>
      </c>
      <c r="G272" s="182" t="s">
        <v>13240</v>
      </c>
      <c r="H272" s="183">
        <v>0</v>
      </c>
      <c r="I272" s="184" t="s">
        <v>1752</v>
      </c>
      <c r="J272" s="184" t="s">
        <v>1753</v>
      </c>
      <c r="K272" s="224"/>
      <c r="L272" s="224"/>
      <c r="M272" s="224"/>
      <c r="N272" s="224"/>
      <c r="O272" s="224"/>
      <c r="P272" s="185"/>
      <c r="Q272" s="225"/>
      <c r="R272" s="182" t="str">
        <f ca="1">IF(ISERROR($V272),"",OFFSET('Smelter Look-up'!$C$4,$V272-4,0)&amp;"")</f>
        <v>TANIOBIS Japan Co., Ltd.</v>
      </c>
      <c r="S272" s="181" t="str">
        <f t="shared" ca="1" si="39"/>
        <v>JP</v>
      </c>
      <c r="T272" s="181" t="str">
        <f ca="1">IF(B272="","",IF(ISERROR(MATCH($J272,SorP!$B$1:$B$6279,0)),"",INDIRECT("'SorP'!$A$"&amp;MATCH($S272&amp;$J272,SorP!C:C,0))))</f>
        <v>JP-08</v>
      </c>
      <c r="U272" s="201"/>
      <c r="V272" s="226">
        <f>IF(C272="",NA(),IF(OR(C272="Smelter not listed",C272="Smelter not yet identified"),MATCH($B272&amp;$D272,'Smelter Look-up'!$J:$J,0),MATCH($B272&amp;$C272,'Smelter Look-up'!$J:$J,0)))</f>
        <v>375</v>
      </c>
      <c r="X272" s="227">
        <f t="shared" si="40"/>
        <v>0</v>
      </c>
      <c r="AB272" s="228" t="str">
        <f t="shared" si="41"/>
        <v>TantalumTANIOBIS Japan Co., Ltd.</v>
      </c>
    </row>
    <row r="273" spans="1:28" s="227" customFormat="1" ht="20">
      <c r="A273" s="181" t="s">
        <v>1417</v>
      </c>
      <c r="B273" s="182" t="s">
        <v>1127</v>
      </c>
      <c r="C273" s="186" t="s">
        <v>15082</v>
      </c>
      <c r="D273" s="230"/>
      <c r="E273" s="182" t="s">
        <v>1097</v>
      </c>
      <c r="F273" s="182" t="s">
        <v>1417</v>
      </c>
      <c r="G273" s="182" t="s">
        <v>13240</v>
      </c>
      <c r="H273" s="183">
        <v>0</v>
      </c>
      <c r="I273" s="184" t="s">
        <v>1750</v>
      </c>
      <c r="J273" s="184" t="s">
        <v>1543</v>
      </c>
      <c r="K273" s="224"/>
      <c r="L273" s="224"/>
      <c r="M273" s="224"/>
      <c r="N273" s="224"/>
      <c r="O273" s="224"/>
      <c r="P273" s="185"/>
      <c r="Q273" s="225"/>
      <c r="R273" s="182" t="str">
        <f ca="1">IF(ISERROR($V273),"",OFFSET('Smelter Look-up'!$C$4,$V273-4,0)&amp;"")</f>
        <v>TANIOBIS Smelting GmbH &amp; Co. KG</v>
      </c>
      <c r="S273" s="181" t="str">
        <f t="shared" ca="1" si="39"/>
        <v>DE</v>
      </c>
      <c r="T273" s="181" t="str">
        <f ca="1">IF(B273="","",IF(ISERROR(MATCH($J273,SorP!$B$1:$B$6279,0)),"",INDIRECT("'SorP'!$A$"&amp;MATCH($S273&amp;$J273,SorP!C:C,0))))</f>
        <v>DE-BW</v>
      </c>
      <c r="U273" s="201"/>
      <c r="V273" s="226">
        <f>IF(C273="",NA(),IF(OR(C273="Smelter not listed",C273="Smelter not yet identified"),MATCH($B273&amp;$D273,'Smelter Look-up'!$J:$J,0),MATCH($B273&amp;$C273,'Smelter Look-up'!$J:$J,0)))</f>
        <v>376</v>
      </c>
      <c r="X273" s="227">
        <f t="shared" si="40"/>
        <v>0</v>
      </c>
      <c r="AB273" s="228" t="str">
        <f t="shared" si="41"/>
        <v>TantalumTANIOBIS Smelting GmbH &amp; Co. KG</v>
      </c>
    </row>
    <row r="274" spans="1:28" s="227" customFormat="1" ht="27">
      <c r="A274" s="181" t="s">
        <v>1409</v>
      </c>
      <c r="B274" s="182" t="s">
        <v>1127</v>
      </c>
      <c r="C274" s="186" t="s">
        <v>1408</v>
      </c>
      <c r="D274" s="230"/>
      <c r="E274" s="182" t="s">
        <v>2432</v>
      </c>
      <c r="F274" s="182" t="s">
        <v>1409</v>
      </c>
      <c r="G274" s="182" t="s">
        <v>13240</v>
      </c>
      <c r="H274" s="183">
        <v>0</v>
      </c>
      <c r="I274" s="184" t="s">
        <v>1754</v>
      </c>
      <c r="J274" s="184" t="s">
        <v>1737</v>
      </c>
      <c r="K274" s="224"/>
      <c r="L274" s="224"/>
      <c r="M274" s="224"/>
      <c r="N274" s="224"/>
      <c r="O274" s="224"/>
      <c r="P274" s="185"/>
      <c r="Q274" s="225"/>
      <c r="R274" s="182" t="str">
        <f ca="1">IF(ISERROR($V274),"",OFFSET('Smelter Look-up'!$C$4,$V274-4,0)&amp;"")</f>
        <v>Global Advanced Metals Boyertown</v>
      </c>
      <c r="S274" s="181" t="str">
        <f t="shared" ca="1" si="39"/>
        <v>US</v>
      </c>
      <c r="T274" s="181" t="str">
        <f ca="1">IF(B274="","",IF(ISERROR(MATCH($J274,SorP!$B$1:$B$6279,0)),"",INDIRECT("'SorP'!$A$"&amp;MATCH($S274&amp;$J274,SorP!C:C,0))))</f>
        <v>US-PA</v>
      </c>
      <c r="U274" s="201"/>
      <c r="V274" s="226">
        <f>IF(C274="",NA(),IF(OR(C274="Smelter not listed",C274="Smelter not yet identified"),MATCH($B274&amp;$D274,'Smelter Look-up'!$J:$J,0),MATCH($B274&amp;$C274,'Smelter Look-up'!$J:$J,0)))</f>
        <v>331</v>
      </c>
      <c r="X274" s="227">
        <f t="shared" si="40"/>
        <v>0</v>
      </c>
      <c r="AB274" s="228" t="str">
        <f t="shared" si="41"/>
        <v>TantalumGlobal Advanced Metals Boyertown</v>
      </c>
    </row>
    <row r="275" spans="1:28" s="227" customFormat="1" ht="20">
      <c r="A275" s="181" t="s">
        <v>1407</v>
      </c>
      <c r="B275" s="182" t="s">
        <v>1127</v>
      </c>
      <c r="C275" s="186" t="s">
        <v>1406</v>
      </c>
      <c r="D275" s="230"/>
      <c r="E275" s="182" t="s">
        <v>1104</v>
      </c>
      <c r="F275" s="182" t="s">
        <v>1407</v>
      </c>
      <c r="G275" s="182" t="s">
        <v>13240</v>
      </c>
      <c r="H275" s="183">
        <v>0</v>
      </c>
      <c r="I275" s="184" t="s">
        <v>1755</v>
      </c>
      <c r="J275" s="184" t="s">
        <v>1554</v>
      </c>
      <c r="K275" s="224"/>
      <c r="L275" s="224"/>
      <c r="M275" s="224"/>
      <c r="N275" s="224"/>
      <c r="O275" s="224"/>
      <c r="P275" s="185"/>
      <c r="Q275" s="225"/>
      <c r="R275" s="182" t="str">
        <f ca="1">IF(ISERROR($V275),"",OFFSET('Smelter Look-up'!$C$4,$V275-4,0)&amp;"")</f>
        <v>Global Advanced Metals Aizu</v>
      </c>
      <c r="S275" s="181" t="str">
        <f t="shared" ca="1" si="39"/>
        <v>JP</v>
      </c>
      <c r="T275" s="181" t="str">
        <f ca="1">IF(B275="","",IF(ISERROR(MATCH($J275,SorP!$B$1:$B$6279,0)),"",INDIRECT("'SorP'!$A$"&amp;MATCH($S275&amp;$J275,SorP!C:C,0))))</f>
        <v>JP-07</v>
      </c>
      <c r="U275" s="201"/>
      <c r="V275" s="226">
        <f>IF(C275="",NA(),IF(OR(C275="Smelter not listed",C275="Smelter not yet identified"),MATCH($B275&amp;$D275,'Smelter Look-up'!$J:$J,0),MATCH($B275&amp;$C275,'Smelter Look-up'!$J:$J,0)))</f>
        <v>330</v>
      </c>
      <c r="X275" s="227">
        <f t="shared" si="40"/>
        <v>0</v>
      </c>
      <c r="AB275" s="228" t="str">
        <f t="shared" si="41"/>
        <v>TantalumGlobal Advanced Metals Aizu</v>
      </c>
    </row>
    <row r="276" spans="1:28" s="227" customFormat="1" ht="20">
      <c r="A276" s="181" t="s">
        <v>2270</v>
      </c>
      <c r="B276" s="182" t="s">
        <v>1127</v>
      </c>
      <c r="C276" s="186" t="s">
        <v>2269</v>
      </c>
      <c r="D276" s="230"/>
      <c r="E276" s="182" t="s">
        <v>1096</v>
      </c>
      <c r="F276" s="182" t="s">
        <v>2270</v>
      </c>
      <c r="G276" s="182" t="s">
        <v>13240</v>
      </c>
      <c r="H276" s="183">
        <v>0</v>
      </c>
      <c r="I276" s="184" t="s">
        <v>1739</v>
      </c>
      <c r="J276" s="184" t="s">
        <v>13619</v>
      </c>
      <c r="K276" s="224"/>
      <c r="L276" s="224"/>
      <c r="M276" s="224"/>
      <c r="N276" s="224"/>
      <c r="O276" s="224"/>
      <c r="P276" s="185"/>
      <c r="Q276" s="225"/>
      <c r="R276" s="182" t="str">
        <f ca="1">IF(ISERROR($V276),"",OFFSET('Smelter Look-up'!$C$4,$V276-4,0)&amp;"")</f>
        <v>Jiangxi Tuohong New Raw Material</v>
      </c>
      <c r="S276" s="181" t="str">
        <f t="shared" ca="1" si="39"/>
        <v>CN</v>
      </c>
      <c r="T276" s="181" t="str">
        <f ca="1">IF(B276="","",IF(ISERROR(MATCH($J276,SorP!$B$1:$B$6279,0)),"",INDIRECT("'SorP'!$A$"&amp;MATCH($S276&amp;$J276,SorP!C:C,0))))</f>
        <v>CN-JX</v>
      </c>
      <c r="U276" s="201"/>
      <c r="V276" s="226">
        <f>IF(C276="",NA(),IF(OR(C276="Smelter not listed",C276="Smelter not yet identified"),MATCH($B276&amp;$D276,'Smelter Look-up'!$J:$J,0),MATCH($B276&amp;$C276,'Smelter Look-up'!$J:$J,0)))</f>
        <v>340</v>
      </c>
      <c r="X276" s="227">
        <f t="shared" si="40"/>
        <v>0</v>
      </c>
      <c r="AB276" s="228" t="str">
        <f t="shared" si="41"/>
        <v>TantalumJiangxi Tuohong New Raw Material</v>
      </c>
    </row>
    <row r="277" spans="1:28" s="227" customFormat="1" ht="20">
      <c r="A277" s="181" t="s">
        <v>678</v>
      </c>
      <c r="B277" s="182" t="s">
        <v>1125</v>
      </c>
      <c r="C277" s="186" t="s">
        <v>15058</v>
      </c>
      <c r="D277" s="230"/>
      <c r="E277" s="182" t="s">
        <v>1097</v>
      </c>
      <c r="F277" s="182" t="s">
        <v>678</v>
      </c>
      <c r="G277" s="182" t="s">
        <v>13240</v>
      </c>
      <c r="H277" s="183" t="s">
        <v>15873</v>
      </c>
      <c r="I277" s="184" t="s">
        <v>1589</v>
      </c>
      <c r="J277" s="184" t="s">
        <v>4244</v>
      </c>
      <c r="K277" s="224" t="s">
        <v>15873</v>
      </c>
      <c r="L277" s="224" t="s">
        <v>15873</v>
      </c>
      <c r="M277" s="224" t="s">
        <v>15873</v>
      </c>
      <c r="N277" s="224" t="s">
        <v>15873</v>
      </c>
      <c r="O277" s="224" t="s">
        <v>15873</v>
      </c>
      <c r="P277" s="185" t="s">
        <v>15873</v>
      </c>
      <c r="Q277" s="225" t="s">
        <v>15874</v>
      </c>
      <c r="R277" s="182" t="str">
        <f ca="1">IF(ISERROR($V277),"",OFFSET('Smelter Look-up'!$C$4,$V277-4,0)&amp;"")</f>
        <v>Heraeus Germany GmbH Co. KG</v>
      </c>
      <c r="S277" s="181" t="str">
        <f t="shared" ca="1" si="39"/>
        <v>DE</v>
      </c>
      <c r="T277" s="181" t="str">
        <f ca="1">IF(B277="","",IF(ISERROR(MATCH($J277,SorP!$B$1:$B$6279,0)),"",INDIRECT("'SorP'!$A$"&amp;MATCH($S277&amp;$J277,SorP!C:C,0))))</f>
        <v>DE-HE</v>
      </c>
      <c r="U277" s="201"/>
      <c r="V277" s="226">
        <f>IF(C277="",NA(),IF(OR(C277="Smelter not listed",C277="Smelter not yet identified"),MATCH($B277&amp;$D277,'Smelter Look-up'!$J:$J,0),MATCH($B277&amp;$C277,'Smelter Look-up'!$J:$J,0)))</f>
        <v>105</v>
      </c>
      <c r="X277" s="227">
        <f t="shared" si="40"/>
        <v>0</v>
      </c>
      <c r="AB277" s="228" t="str">
        <f t="shared" si="41"/>
        <v>GoldHeraeus Germany GmbH Co. KG</v>
      </c>
    </row>
    <row r="278" spans="1:28" s="227" customFormat="1" ht="20">
      <c r="A278" s="181" t="s">
        <v>658</v>
      </c>
      <c r="B278" s="182" t="s">
        <v>1125</v>
      </c>
      <c r="C278" s="186" t="s">
        <v>1219</v>
      </c>
      <c r="D278" s="230"/>
      <c r="E278" s="182" t="s">
        <v>1097</v>
      </c>
      <c r="F278" s="182" t="s">
        <v>658</v>
      </c>
      <c r="G278" s="182" t="s">
        <v>13240</v>
      </c>
      <c r="H278" s="183" t="s">
        <v>15873</v>
      </c>
      <c r="I278" s="184" t="s">
        <v>1556</v>
      </c>
      <c r="J278" s="184" t="s">
        <v>1556</v>
      </c>
      <c r="K278" s="224" t="s">
        <v>15873</v>
      </c>
      <c r="L278" s="224" t="s">
        <v>15873</v>
      </c>
      <c r="M278" s="224" t="s">
        <v>15873</v>
      </c>
      <c r="N278" s="224" t="s">
        <v>15873</v>
      </c>
      <c r="O278" s="224" t="s">
        <v>15873</v>
      </c>
      <c r="P278" s="185" t="s">
        <v>15873</v>
      </c>
      <c r="Q278" s="225" t="s">
        <v>15874</v>
      </c>
      <c r="R278" s="182" t="str">
        <f ca="1">IF(ISERROR($V278),"",OFFSET('Smelter Look-up'!$C$4,$V278-4,0)&amp;"")</f>
        <v>Aurubis AG</v>
      </c>
      <c r="S278" s="181" t="str">
        <f t="shared" ca="1" si="39"/>
        <v>DE</v>
      </c>
      <c r="T278" s="181" t="str">
        <f ca="1">IF(B278="","",IF(ISERROR(MATCH($J278,SorP!$B$1:$B$6279,0)),"",INDIRECT("'SorP'!$A$"&amp;MATCH($S278&amp;$J278,SorP!C:C,0))))</f>
        <v>DE-HH</v>
      </c>
      <c r="U278" s="201"/>
      <c r="V278" s="226">
        <f>IF(C278="",NA(),IF(OR(C278="Smelter not listed",C278="Smelter not yet identified"),MATCH($B278&amp;$D278,'Smelter Look-up'!$J:$J,0),MATCH($B278&amp;$C278,'Smelter Look-up'!$J:$J,0)))</f>
        <v>37</v>
      </c>
      <c r="X278" s="227">
        <f t="shared" si="40"/>
        <v>0</v>
      </c>
      <c r="AB278" s="228" t="str">
        <f t="shared" si="41"/>
        <v>GoldAurubis AG</v>
      </c>
    </row>
    <row r="279" spans="1:28" s="227" customFormat="1" ht="20">
      <c r="A279" s="181" t="s">
        <v>746</v>
      </c>
      <c r="B279" s="182" t="s">
        <v>1127</v>
      </c>
      <c r="C279" s="186" t="s">
        <v>45</v>
      </c>
      <c r="D279" s="230"/>
      <c r="E279" s="182" t="s">
        <v>1096</v>
      </c>
      <c r="F279" s="182" t="s">
        <v>746</v>
      </c>
      <c r="G279" s="182" t="s">
        <v>13240</v>
      </c>
      <c r="H279" s="183" t="s">
        <v>15873</v>
      </c>
      <c r="I279" s="184" t="s">
        <v>1717</v>
      </c>
      <c r="J279" s="184" t="s">
        <v>13624</v>
      </c>
      <c r="K279" s="224" t="s">
        <v>15873</v>
      </c>
      <c r="L279" s="224" t="s">
        <v>15873</v>
      </c>
      <c r="M279" s="224" t="s">
        <v>15873</v>
      </c>
      <c r="N279" s="224" t="s">
        <v>15873</v>
      </c>
      <c r="O279" s="224" t="s">
        <v>15873</v>
      </c>
      <c r="P279" s="185" t="s">
        <v>15873</v>
      </c>
      <c r="Q279" s="225" t="s">
        <v>15874</v>
      </c>
      <c r="R279" s="182" t="str">
        <f ca="1">IF(ISERROR($V279),"",OFFSET('Smelter Look-up'!$C$4,$V279-4,0)&amp;"")</f>
        <v>F&amp;X Electro-Materials Ltd.</v>
      </c>
      <c r="S279" s="181" t="str">
        <f t="shared" ca="1" si="39"/>
        <v>CN</v>
      </c>
      <c r="T279" s="181" t="str">
        <f ca="1">IF(B279="","",IF(ISERROR(MATCH($J279,SorP!$B$1:$B$6279,0)),"",INDIRECT("'SorP'!$A$"&amp;MATCH($S279&amp;$J279,SorP!C:C,0))))</f>
        <v>CN-GD</v>
      </c>
      <c r="U279" s="201"/>
      <c r="V279" s="226">
        <f>IF(C279="",NA(),IF(OR(C279="Smelter not listed",C279="Smelter not yet identified"),MATCH($B279&amp;$D279,'Smelter Look-up'!$J:$J,0),MATCH($B279&amp;$C279,'Smelter Look-up'!$J:$J,0)))</f>
        <v>328</v>
      </c>
      <c r="X279" s="227">
        <f t="shared" si="40"/>
        <v>0</v>
      </c>
      <c r="AB279" s="228" t="str">
        <f t="shared" si="41"/>
        <v>TantalumF&amp;X Electro-Materials Ltd.</v>
      </c>
    </row>
    <row r="280" spans="1:28" s="227" customFormat="1" ht="20">
      <c r="A280" s="181" t="s">
        <v>754</v>
      </c>
      <c r="B280" s="182" t="s">
        <v>1127</v>
      </c>
      <c r="C280" s="186" t="s">
        <v>1225</v>
      </c>
      <c r="D280" s="230"/>
      <c r="E280" s="182" t="s">
        <v>1104</v>
      </c>
      <c r="F280" s="182" t="s">
        <v>754</v>
      </c>
      <c r="G280" s="182" t="s">
        <v>13240</v>
      </c>
      <c r="H280" s="183" t="s">
        <v>15873</v>
      </c>
      <c r="I280" s="184" t="s">
        <v>1726</v>
      </c>
      <c r="J280" s="184" t="s">
        <v>1727</v>
      </c>
      <c r="K280" s="224" t="s">
        <v>15873</v>
      </c>
      <c r="L280" s="224" t="s">
        <v>15873</v>
      </c>
      <c r="M280" s="224" t="s">
        <v>15873</v>
      </c>
      <c r="N280" s="224" t="s">
        <v>15873</v>
      </c>
      <c r="O280" s="224" t="s">
        <v>15873</v>
      </c>
      <c r="P280" s="185" t="s">
        <v>15873</v>
      </c>
      <c r="Q280" s="225" t="s">
        <v>15874</v>
      </c>
      <c r="R280" s="182" t="str">
        <f ca="1">IF(ISERROR($V280),"",OFFSET('Smelter Look-up'!$C$4,$V280-4,0)&amp;"")</f>
        <v>Mitsui Mining and Smelting Co., Ltd.</v>
      </c>
      <c r="S280" s="181" t="str">
        <f t="shared" ca="1" si="39"/>
        <v>JP</v>
      </c>
      <c r="T280" s="181" t="str">
        <f ca="1">IF(B280="","",IF(ISERROR(MATCH($J280,SorP!$B$1:$B$6279,0)),"",INDIRECT("'SorP'!$A$"&amp;MATCH($S280&amp;$J280,SorP!C:C,0))))</f>
        <v>JP-40</v>
      </c>
      <c r="U280" s="201"/>
      <c r="V280" s="226">
        <f>IF(C280="",NA(),IF(OR(C280="Smelter not listed",C280="Smelter not yet identified"),MATCH($B280&amp;$D280,'Smelter Look-up'!$J:$J,0),MATCH($B280&amp;$C280,'Smelter Look-up'!$J:$J,0)))</f>
        <v>355</v>
      </c>
      <c r="X280" s="227">
        <f t="shared" si="40"/>
        <v>0</v>
      </c>
      <c r="AB280" s="228" t="str">
        <f t="shared" si="41"/>
        <v>TantalumMitsui Mining and Smelting Co., Ltd.</v>
      </c>
    </row>
    <row r="281" spans="1:28" s="227" customFormat="1" ht="27">
      <c r="A281" s="181" t="s">
        <v>797</v>
      </c>
      <c r="B281" s="182" t="s">
        <v>1128</v>
      </c>
      <c r="C281" s="186" t="s">
        <v>150</v>
      </c>
      <c r="D281" s="230"/>
      <c r="E281" s="182" t="s">
        <v>2432</v>
      </c>
      <c r="F281" s="182" t="s">
        <v>797</v>
      </c>
      <c r="G281" s="182" t="s">
        <v>13240</v>
      </c>
      <c r="H281" s="183" t="s">
        <v>15873</v>
      </c>
      <c r="I281" s="184" t="s">
        <v>1828</v>
      </c>
      <c r="J281" s="184" t="s">
        <v>1756</v>
      </c>
      <c r="K281" s="224" t="s">
        <v>15873</v>
      </c>
      <c r="L281" s="224" t="s">
        <v>15873</v>
      </c>
      <c r="M281" s="224" t="s">
        <v>15873</v>
      </c>
      <c r="N281" s="224" t="s">
        <v>15873</v>
      </c>
      <c r="O281" s="224" t="s">
        <v>15873</v>
      </c>
      <c r="P281" s="185" t="s">
        <v>15873</v>
      </c>
      <c r="Q281" s="225" t="s">
        <v>15874</v>
      </c>
      <c r="R281" s="182" t="str">
        <f ca="1">IF(ISERROR($V281),"",OFFSET('Smelter Look-up'!$C$4,$V281-4,0)&amp;"")</f>
        <v>Kennametal Fallon</v>
      </c>
      <c r="S281" s="181" t="str">
        <f t="shared" ca="1" si="39"/>
        <v>US</v>
      </c>
      <c r="T281" s="181" t="str">
        <f ca="1">IF(B281="","",IF(ISERROR(MATCH($J281,SorP!$B$1:$B$6279,0)),"",INDIRECT("'SorP'!$A$"&amp;MATCH($S281&amp;$J281,SorP!C:C,0))))</f>
        <v>US-NV</v>
      </c>
      <c r="U281" s="201"/>
      <c r="V281" s="226">
        <f>IF(C281="",NA(),IF(OR(C281="Smelter not listed",C281="Smelter not yet identified"),MATCH($B281&amp;$D281,'Smelter Look-up'!$J:$J,0),MATCH($B281&amp;$C281,'Smelter Look-up'!$J:$J,0)))</f>
        <v>611</v>
      </c>
      <c r="X281" s="227">
        <f t="shared" si="40"/>
        <v>0</v>
      </c>
      <c r="AB281" s="228" t="str">
        <f t="shared" si="41"/>
        <v>TungstenKennametal Fallon</v>
      </c>
    </row>
    <row r="282" spans="1:28" s="227" customFormat="1" ht="27">
      <c r="A282" s="181" t="s">
        <v>789</v>
      </c>
      <c r="B282" s="182" t="s">
        <v>1128</v>
      </c>
      <c r="C282" s="186" t="s">
        <v>148</v>
      </c>
      <c r="D282" s="230"/>
      <c r="E282" s="182" t="s">
        <v>2432</v>
      </c>
      <c r="F282" s="182" t="s">
        <v>789</v>
      </c>
      <c r="G282" s="182" t="s">
        <v>13240</v>
      </c>
      <c r="H282" s="183" t="s">
        <v>15873</v>
      </c>
      <c r="I282" s="184" t="s">
        <v>1822</v>
      </c>
      <c r="J282" s="184" t="s">
        <v>1823</v>
      </c>
      <c r="K282" s="224" t="s">
        <v>15873</v>
      </c>
      <c r="L282" s="224" t="s">
        <v>15873</v>
      </c>
      <c r="M282" s="224" t="s">
        <v>15873</v>
      </c>
      <c r="N282" s="224" t="s">
        <v>15873</v>
      </c>
      <c r="O282" s="224" t="s">
        <v>15873</v>
      </c>
      <c r="P282" s="185" t="s">
        <v>15873</v>
      </c>
      <c r="Q282" s="225" t="s">
        <v>15874</v>
      </c>
      <c r="R282" s="182" t="str">
        <f ca="1">IF(ISERROR($V282),"",OFFSET('Smelter Look-up'!$C$4,$V282-4,0)&amp;"")</f>
        <v>Kennametal Huntsville</v>
      </c>
      <c r="S282" s="181" t="str">
        <f t="shared" ca="1" si="39"/>
        <v>US</v>
      </c>
      <c r="T282" s="181" t="str">
        <f ca="1">IF(B282="","",IF(ISERROR(MATCH($J282,SorP!$B$1:$B$6279,0)),"",INDIRECT("'SorP'!$A$"&amp;MATCH($S282&amp;$J282,SorP!C:C,0))))</f>
        <v>US-AL</v>
      </c>
      <c r="U282" s="201"/>
      <c r="V282" s="226">
        <f>IF(C282="",NA(),IF(OR(C282="Smelter not listed",C282="Smelter not yet identified"),MATCH($B282&amp;$D282,'Smelter Look-up'!$J:$J,0),MATCH($B282&amp;$C282,'Smelter Look-up'!$J:$J,0)))</f>
        <v>612</v>
      </c>
      <c r="X282" s="227">
        <f t="shared" si="40"/>
        <v>0</v>
      </c>
      <c r="AB282" s="228" t="str">
        <f t="shared" si="41"/>
        <v>TungstenKennametal Huntsville</v>
      </c>
    </row>
    <row r="283" spans="1:28" s="227" customFormat="1" ht="20">
      <c r="A283" s="181" t="s">
        <v>788</v>
      </c>
      <c r="B283" s="182" t="s">
        <v>1128</v>
      </c>
      <c r="C283" s="186" t="s">
        <v>13809</v>
      </c>
      <c r="D283" s="230"/>
      <c r="E283" s="182" t="s">
        <v>1104</v>
      </c>
      <c r="F283" s="182" t="s">
        <v>788</v>
      </c>
      <c r="G283" s="182" t="s">
        <v>13240</v>
      </c>
      <c r="H283" s="183" t="s">
        <v>15873</v>
      </c>
      <c r="I283" s="184" t="s">
        <v>2132</v>
      </c>
      <c r="J283" s="184" t="s">
        <v>2133</v>
      </c>
      <c r="K283" s="224" t="s">
        <v>15873</v>
      </c>
      <c r="L283" s="224" t="s">
        <v>15873</v>
      </c>
      <c r="M283" s="224" t="s">
        <v>15873</v>
      </c>
      <c r="N283" s="224" t="s">
        <v>15873</v>
      </c>
      <c r="O283" s="224" t="s">
        <v>15873</v>
      </c>
      <c r="P283" s="185" t="s">
        <v>15873</v>
      </c>
      <c r="Q283" s="225" t="s">
        <v>15874</v>
      </c>
      <c r="R283" s="182" t="str">
        <f ca="1">IF(ISERROR($V283),"",OFFSET('Smelter Look-up'!$C$4,$V283-4,0)&amp;"")</f>
        <v>A.L.M.T. Corp.</v>
      </c>
      <c r="S283" s="181" t="str">
        <f t="shared" ca="1" si="39"/>
        <v>JP</v>
      </c>
      <c r="T283" s="181" t="str">
        <f ca="1">IF(B283="","",IF(ISERROR(MATCH($J283,SorP!$B$1:$B$6279,0)),"",INDIRECT("'SorP'!$A$"&amp;MATCH($S283&amp;$J283,SorP!C:C,0))))</f>
        <v>JP-16</v>
      </c>
      <c r="U283" s="201"/>
      <c r="V283" s="226">
        <f>IF(C283="",NA(),IF(OR(C283="Smelter not listed",C283="Smelter not yet identified"),MATCH($B283&amp;$D283,'Smelter Look-up'!$J:$J,0),MATCH($B283&amp;$C283,'Smelter Look-up'!$J:$J,0)))</f>
        <v>557</v>
      </c>
      <c r="X283" s="227">
        <f t="shared" si="40"/>
        <v>0</v>
      </c>
      <c r="AB283" s="228" t="str">
        <f t="shared" si="41"/>
        <v>TungstenA.L.M.T. Corp.</v>
      </c>
    </row>
    <row r="284" spans="1:28" s="227" customFormat="1" ht="27">
      <c r="A284" s="181" t="s">
        <v>792</v>
      </c>
      <c r="B284" s="182" t="s">
        <v>1128</v>
      </c>
      <c r="C284" s="186" t="s">
        <v>1</v>
      </c>
      <c r="D284" s="230"/>
      <c r="E284" s="182" t="s">
        <v>2432</v>
      </c>
      <c r="F284" s="182" t="s">
        <v>792</v>
      </c>
      <c r="G284" s="182" t="s">
        <v>13240</v>
      </c>
      <c r="H284" s="183" t="s">
        <v>15873</v>
      </c>
      <c r="I284" s="184" t="s">
        <v>1826</v>
      </c>
      <c r="J284" s="184" t="s">
        <v>1737</v>
      </c>
      <c r="K284" s="224" t="s">
        <v>15873</v>
      </c>
      <c r="L284" s="224" t="s">
        <v>15873</v>
      </c>
      <c r="M284" s="224" t="s">
        <v>15873</v>
      </c>
      <c r="N284" s="224" t="s">
        <v>15873</v>
      </c>
      <c r="O284" s="224" t="s">
        <v>15873</v>
      </c>
      <c r="P284" s="185" t="s">
        <v>15873</v>
      </c>
      <c r="Q284" s="225" t="s">
        <v>15874</v>
      </c>
      <c r="R284" s="182" t="str">
        <f ca="1">IF(ISERROR($V284),"",OFFSET('Smelter Look-up'!$C$4,$V284-4,0)&amp;"")</f>
        <v>Global Tungsten &amp; Powders Corp.</v>
      </c>
      <c r="S284" s="181" t="str">
        <f t="shared" ca="1" si="39"/>
        <v>US</v>
      </c>
      <c r="T284" s="181" t="str">
        <f ca="1">IF(B284="","",IF(ISERROR(MATCH($J284,SorP!$B$1:$B$6279,0)),"",INDIRECT("'SorP'!$A$"&amp;MATCH($S284&amp;$J284,SorP!C:C,0))))</f>
        <v>US-PA</v>
      </c>
      <c r="U284" s="201"/>
      <c r="V284" s="226">
        <f>IF(C284="",NA(),IF(OR(C284="Smelter not listed",C284="Smelter not yet identified"),MATCH($B284&amp;$D284,'Smelter Look-up'!$J:$J,0),MATCH($B284&amp;$C284,'Smelter Look-up'!$J:$J,0)))</f>
        <v>585</v>
      </c>
      <c r="X284" s="227">
        <f t="shared" si="40"/>
        <v>0</v>
      </c>
      <c r="AB284" s="228" t="str">
        <f t="shared" si="41"/>
        <v>TungstenGlobal Tungsten &amp; Powders Corp.</v>
      </c>
    </row>
    <row r="285" spans="1:28" s="227" customFormat="1" ht="20">
      <c r="A285" s="181" t="s">
        <v>798</v>
      </c>
      <c r="B285" s="182" t="s">
        <v>1128</v>
      </c>
      <c r="C285" s="186" t="s">
        <v>2539</v>
      </c>
      <c r="D285" s="230"/>
      <c r="E285" s="182" t="s">
        <v>1090</v>
      </c>
      <c r="F285" s="182" t="s">
        <v>798</v>
      </c>
      <c r="G285" s="182" t="s">
        <v>13240</v>
      </c>
      <c r="H285" s="183" t="s">
        <v>15873</v>
      </c>
      <c r="I285" s="184" t="s">
        <v>1829</v>
      </c>
      <c r="J285" s="184" t="s">
        <v>2810</v>
      </c>
      <c r="K285" s="224" t="s">
        <v>15873</v>
      </c>
      <c r="L285" s="224" t="s">
        <v>15873</v>
      </c>
      <c r="M285" s="224" t="s">
        <v>15873</v>
      </c>
      <c r="N285" s="224" t="s">
        <v>15873</v>
      </c>
      <c r="O285" s="224" t="s">
        <v>15873</v>
      </c>
      <c r="P285" s="185" t="s">
        <v>15873</v>
      </c>
      <c r="Q285" s="225" t="s">
        <v>15874</v>
      </c>
      <c r="R285" s="182" t="str">
        <f ca="1">IF(ISERROR($V285),"",OFFSET('Smelter Look-up'!$C$4,$V285-4,0)&amp;"")</f>
        <v>Wolfram Bergbau und Hutten AG</v>
      </c>
      <c r="S285" s="181" t="str">
        <f t="shared" ca="1" si="39"/>
        <v>AT</v>
      </c>
      <c r="T285" s="181" t="str">
        <f ca="1">IF(B285="","",IF(ISERROR(MATCH($J285,SorP!$B$1:$B$6279,0)),"",INDIRECT("'SorP'!$A$"&amp;MATCH($S285&amp;$J285,SorP!C:C,0))))</f>
        <v>AT-6</v>
      </c>
      <c r="U285" s="201"/>
      <c r="V285" s="226">
        <f>IF(C285="",NA(),IF(OR(C285="Smelter not listed",C285="Smelter not yet identified"),MATCH($B285&amp;$D285,'Smelter Look-up'!$J:$J,0),MATCH($B285&amp;$C285,'Smelter Look-up'!$J:$J,0)))</f>
        <v>632</v>
      </c>
      <c r="X285" s="227">
        <f t="shared" si="40"/>
        <v>0</v>
      </c>
      <c r="AB285" s="228" t="str">
        <f t="shared" si="41"/>
        <v>TungstenWolfram Bergbau und Hutten AG</v>
      </c>
    </row>
    <row r="286" spans="1:28" s="227" customFormat="1" ht="20">
      <c r="A286" s="181" t="s">
        <v>141</v>
      </c>
      <c r="B286" s="182" t="s">
        <v>1128</v>
      </c>
      <c r="C286" s="186" t="s">
        <v>152</v>
      </c>
      <c r="D286" s="230"/>
      <c r="E286" s="182" t="s">
        <v>1096</v>
      </c>
      <c r="F286" s="182" t="s">
        <v>141</v>
      </c>
      <c r="G286" s="182" t="s">
        <v>13240</v>
      </c>
      <c r="H286" s="183" t="s">
        <v>15873</v>
      </c>
      <c r="I286" s="184" t="s">
        <v>1773</v>
      </c>
      <c r="J286" s="184" t="s">
        <v>13619</v>
      </c>
      <c r="K286" s="224" t="s">
        <v>15873</v>
      </c>
      <c r="L286" s="224" t="s">
        <v>15873</v>
      </c>
      <c r="M286" s="224" t="s">
        <v>15873</v>
      </c>
      <c r="N286" s="224" t="s">
        <v>15873</v>
      </c>
      <c r="O286" s="224" t="s">
        <v>15873</v>
      </c>
      <c r="P286" s="185" t="s">
        <v>15873</v>
      </c>
      <c r="Q286" s="225" t="s">
        <v>15874</v>
      </c>
      <c r="R286" s="182" t="str">
        <f ca="1">IF(ISERROR($V286),"",OFFSET('Smelter Look-up'!$C$4,$V286-4,0)&amp;"")</f>
        <v>Jiangxi Yaosheng Tungsten Co., Ltd.</v>
      </c>
      <c r="S286" s="181" t="str">
        <f t="shared" ca="1" si="39"/>
        <v>CN</v>
      </c>
      <c r="T286" s="181" t="str">
        <f ca="1">IF(B286="","",IF(ISERROR(MATCH($J286,SorP!$B$1:$B$6279,0)),"",INDIRECT("'SorP'!$A$"&amp;MATCH($S286&amp;$J286,SorP!C:C,0))))</f>
        <v>CN-JX</v>
      </c>
      <c r="U286" s="201"/>
      <c r="V286" s="226">
        <f>IF(C286="",NA(),IF(OR(C286="Smelter not listed",C286="Smelter not yet identified"),MATCH($B286&amp;$D286,'Smelter Look-up'!$J:$J,0),MATCH($B286&amp;$C286,'Smelter Look-up'!$J:$J,0)))</f>
        <v>608</v>
      </c>
      <c r="X286" s="227">
        <f t="shared" si="40"/>
        <v>0</v>
      </c>
      <c r="AB286" s="228" t="str">
        <f t="shared" si="41"/>
        <v>TungstenJiangxi Yaosheng Tungsten Co., Ltd.</v>
      </c>
    </row>
    <row r="287" spans="1:28" s="227" customFormat="1" ht="27">
      <c r="A287" s="181" t="s">
        <v>143</v>
      </c>
      <c r="B287" s="182" t="s">
        <v>1128</v>
      </c>
      <c r="C287" s="186" t="s">
        <v>154</v>
      </c>
      <c r="D287" s="230"/>
      <c r="E287" s="182" t="s">
        <v>1096</v>
      </c>
      <c r="F287" s="182" t="s">
        <v>143</v>
      </c>
      <c r="G287" s="182" t="s">
        <v>13240</v>
      </c>
      <c r="H287" s="183" t="s">
        <v>15873</v>
      </c>
      <c r="I287" s="184" t="s">
        <v>1834</v>
      </c>
      <c r="J287" s="184" t="s">
        <v>13619</v>
      </c>
      <c r="K287" s="224" t="s">
        <v>15873</v>
      </c>
      <c r="L287" s="224" t="s">
        <v>15873</v>
      </c>
      <c r="M287" s="224" t="s">
        <v>15873</v>
      </c>
      <c r="N287" s="224" t="s">
        <v>15873</v>
      </c>
      <c r="O287" s="224" t="s">
        <v>15873</v>
      </c>
      <c r="P287" s="185" t="s">
        <v>15873</v>
      </c>
      <c r="Q287" s="225" t="s">
        <v>15874</v>
      </c>
      <c r="R287" s="182" t="str">
        <f ca="1">IF(ISERROR($V287),"",OFFSET('Smelter Look-up'!$C$4,$V287-4,0)&amp;"")</f>
        <v>Jiangxi Tonggu Non-ferrous Metallurgical &amp; Chemical Co., Ltd.</v>
      </c>
      <c r="S287" s="181" t="str">
        <f t="shared" ca="1" si="39"/>
        <v>CN</v>
      </c>
      <c r="T287" s="181" t="str">
        <f ca="1">IF(B287="","",IF(ISERROR(MATCH($J287,SorP!$B$1:$B$6279,0)),"",INDIRECT("'SorP'!$A$"&amp;MATCH($S287&amp;$J287,SorP!C:C,0))))</f>
        <v>CN-JX</v>
      </c>
      <c r="U287" s="201"/>
      <c r="V287" s="226">
        <f>IF(C287="",NA(),IF(OR(C287="Smelter not listed",C287="Smelter not yet identified"),MATCH($B287&amp;$D287,'Smelter Look-up'!$J:$J,0),MATCH($B287&amp;$C287,'Smelter Look-up'!$J:$J,0)))</f>
        <v>604</v>
      </c>
      <c r="X287" s="227">
        <f t="shared" si="40"/>
        <v>0</v>
      </c>
      <c r="AB287" s="228" t="str">
        <f t="shared" si="41"/>
        <v>TungstenJiangxi Tonggu Non-ferrous Metallurgical &amp; Chemical Co., Ltd.</v>
      </c>
    </row>
    <row r="288" spans="1:28" s="227" customFormat="1" ht="20">
      <c r="A288" s="181" t="s">
        <v>145</v>
      </c>
      <c r="B288" s="182" t="s">
        <v>1128</v>
      </c>
      <c r="C288" s="186" t="s">
        <v>156</v>
      </c>
      <c r="D288" s="230"/>
      <c r="E288" s="182" t="s">
        <v>1096</v>
      </c>
      <c r="F288" s="182" t="s">
        <v>145</v>
      </c>
      <c r="G288" s="182" t="s">
        <v>13240</v>
      </c>
      <c r="H288" s="183" t="s">
        <v>15873</v>
      </c>
      <c r="I288" s="184" t="s">
        <v>1832</v>
      </c>
      <c r="J288" s="184" t="s">
        <v>13618</v>
      </c>
      <c r="K288" s="224" t="s">
        <v>15873</v>
      </c>
      <c r="L288" s="224" t="s">
        <v>15873</v>
      </c>
      <c r="M288" s="224" t="s">
        <v>15873</v>
      </c>
      <c r="N288" s="224" t="s">
        <v>15873</v>
      </c>
      <c r="O288" s="224" t="s">
        <v>15873</v>
      </c>
      <c r="P288" s="185" t="s">
        <v>15873</v>
      </c>
      <c r="Q288" s="225" t="s">
        <v>15874</v>
      </c>
      <c r="R288" s="182" t="str">
        <f ca="1">IF(ISERROR($V288),"",OFFSET('Smelter Look-up'!$C$4,$V288-4,0)&amp;"")</f>
        <v>Xiamen Tungsten (H.C.) Co., Ltd.</v>
      </c>
      <c r="S288" s="181" t="str">
        <f t="shared" ca="1" si="39"/>
        <v>CN</v>
      </c>
      <c r="T288" s="181" t="str">
        <f ca="1">IF(B288="","",IF(ISERROR(MATCH($J288,SorP!$B$1:$B$6279,0)),"",INDIRECT("'SorP'!$A$"&amp;MATCH($S288&amp;$J288,SorP!C:C,0))))</f>
        <v>CN-FJ</v>
      </c>
      <c r="U288" s="201"/>
      <c r="V288" s="226">
        <f>IF(C288="",NA(),IF(OR(C288="Smelter not listed",C288="Smelter not yet identified"),MATCH($B288&amp;$D288,'Smelter Look-up'!$J:$J,0),MATCH($B288&amp;$C288,'Smelter Look-up'!$J:$J,0)))</f>
        <v>635</v>
      </c>
      <c r="X288" s="227">
        <f t="shared" si="40"/>
        <v>0</v>
      </c>
      <c r="AB288" s="228" t="str">
        <f t="shared" si="41"/>
        <v>TungstenXiamen Tungsten (H.C.) Co., Ltd.</v>
      </c>
    </row>
    <row r="289" spans="1:28" s="227" customFormat="1" ht="20">
      <c r="A289" s="181" t="s">
        <v>1421</v>
      </c>
      <c r="B289" s="182" t="s">
        <v>1128</v>
      </c>
      <c r="C289" s="186" t="s">
        <v>2536</v>
      </c>
      <c r="D289" s="230"/>
      <c r="E289" s="182" t="s">
        <v>1097</v>
      </c>
      <c r="F289" s="182" t="s">
        <v>1421</v>
      </c>
      <c r="G289" s="182" t="s">
        <v>13240</v>
      </c>
      <c r="H289" s="183" t="s">
        <v>15873</v>
      </c>
      <c r="I289" s="184" t="s">
        <v>1749</v>
      </c>
      <c r="J289" s="184" t="s">
        <v>4246</v>
      </c>
      <c r="K289" s="224" t="s">
        <v>15873</v>
      </c>
      <c r="L289" s="224" t="s">
        <v>15873</v>
      </c>
      <c r="M289" s="224" t="s">
        <v>15873</v>
      </c>
      <c r="N289" s="224" t="s">
        <v>15873</v>
      </c>
      <c r="O289" s="224" t="s">
        <v>15873</v>
      </c>
      <c r="P289" s="185" t="s">
        <v>15873</v>
      </c>
      <c r="Q289" s="225" t="s">
        <v>15874</v>
      </c>
      <c r="R289" s="182" t="str">
        <f ca="1">IF(ISERROR($V289),"",OFFSET('Smelter Look-up'!$C$4,$V289-4,0)&amp;"")</f>
        <v>H.C. Starck Tungsten GmbH</v>
      </c>
      <c r="S289" s="181" t="str">
        <f t="shared" ca="1" si="39"/>
        <v>DE</v>
      </c>
      <c r="T289" s="181" t="str">
        <f ca="1">IF(B289="","",IF(ISERROR(MATCH($J289,SorP!$B$1:$B$6279,0)),"",INDIRECT("'SorP'!$A$"&amp;MATCH($S289&amp;$J289,SorP!C:C,0))))</f>
        <v>DE-NI</v>
      </c>
      <c r="U289" s="201"/>
      <c r="V289" s="226">
        <f>IF(C289="",NA(),IF(OR(C289="Smelter not listed",C289="Smelter not yet identified"),MATCH($B289&amp;$D289,'Smelter Look-up'!$J:$J,0),MATCH($B289&amp;$C289,'Smelter Look-up'!$J:$J,0)))</f>
        <v>589</v>
      </c>
      <c r="X289" s="227">
        <f t="shared" si="40"/>
        <v>0</v>
      </c>
      <c r="AB289" s="228" t="str">
        <f t="shared" si="41"/>
        <v>TungstenH.C. Starck Tungsten GmbH</v>
      </c>
    </row>
    <row r="290" spans="1:28" s="227" customFormat="1" ht="20">
      <c r="A290" s="181" t="s">
        <v>1425</v>
      </c>
      <c r="B290" s="182" t="s">
        <v>1128</v>
      </c>
      <c r="C290" s="186" t="s">
        <v>15126</v>
      </c>
      <c r="D290" s="230"/>
      <c r="E290" s="182" t="s">
        <v>888</v>
      </c>
      <c r="F290" s="182" t="s">
        <v>1425</v>
      </c>
      <c r="G290" s="182" t="s">
        <v>13240</v>
      </c>
      <c r="H290" s="183" t="s">
        <v>15873</v>
      </c>
      <c r="I290" s="184" t="s">
        <v>1839</v>
      </c>
      <c r="J290" s="184" t="s">
        <v>12134</v>
      </c>
      <c r="K290" s="224" t="s">
        <v>15873</v>
      </c>
      <c r="L290" s="224" t="s">
        <v>15873</v>
      </c>
      <c r="M290" s="224" t="s">
        <v>15873</v>
      </c>
      <c r="N290" s="224" t="s">
        <v>15873</v>
      </c>
      <c r="O290" s="224" t="s">
        <v>15873</v>
      </c>
      <c r="P290" s="185" t="s">
        <v>15873</v>
      </c>
      <c r="Q290" s="225" t="s">
        <v>15874</v>
      </c>
      <c r="R290" s="182" t="str">
        <f ca="1">IF(ISERROR($V290),"",OFFSET('Smelter Look-up'!$C$4,$V290-4,0)&amp;"")</f>
        <v>Masan High-Tech Materials</v>
      </c>
      <c r="S290" s="181" t="str">
        <f t="shared" ca="1" si="39"/>
        <v>VN</v>
      </c>
      <c r="T290" s="181" t="str">
        <f ca="1">IF(B290="","",IF(ISERROR(MATCH($J290,SorP!$B$1:$B$6279,0)),"",INDIRECT("'SorP'!$A$"&amp;MATCH($S290&amp;$J290,SorP!C:C,0))))</f>
        <v>VN-69</v>
      </c>
      <c r="U290" s="201"/>
      <c r="V290" s="226">
        <f>IF(C290="",NA(),IF(OR(C290="Smelter not listed",C290="Smelter not yet identified"),MATCH($B290&amp;$D290,'Smelter Look-up'!$J:$J,0),MATCH($B290&amp;$C290,'Smelter Look-up'!$J:$J,0)))</f>
        <v>616</v>
      </c>
      <c r="X290" s="227">
        <f t="shared" si="40"/>
        <v>0</v>
      </c>
      <c r="AB290" s="228" t="str">
        <f t="shared" si="41"/>
        <v>TungstenMasan High-Tech Materials</v>
      </c>
    </row>
    <row r="291" spans="1:28" s="227" customFormat="1" ht="27">
      <c r="A291" s="181" t="s">
        <v>1841</v>
      </c>
      <c r="B291" s="182" t="s">
        <v>1128</v>
      </c>
      <c r="C291" s="186" t="s">
        <v>1840</v>
      </c>
      <c r="D291" s="230"/>
      <c r="E291" s="182" t="s">
        <v>2432</v>
      </c>
      <c r="F291" s="182" t="s">
        <v>1841</v>
      </c>
      <c r="G291" s="182" t="s">
        <v>13240</v>
      </c>
      <c r="H291" s="183" t="s">
        <v>15873</v>
      </c>
      <c r="I291" s="184" t="s">
        <v>1842</v>
      </c>
      <c r="J291" s="184" t="s">
        <v>1617</v>
      </c>
      <c r="K291" s="224" t="s">
        <v>15873</v>
      </c>
      <c r="L291" s="224" t="s">
        <v>15873</v>
      </c>
      <c r="M291" s="224" t="s">
        <v>15873</v>
      </c>
      <c r="N291" s="224" t="s">
        <v>15873</v>
      </c>
      <c r="O291" s="224" t="s">
        <v>15873</v>
      </c>
      <c r="P291" s="185" t="s">
        <v>15873</v>
      </c>
      <c r="Q291" s="225" t="s">
        <v>15874</v>
      </c>
      <c r="R291" s="182" t="str">
        <f ca="1">IF(ISERROR($V291),"",OFFSET('Smelter Look-up'!$C$4,$V291-4,0)&amp;"")</f>
        <v>Niagara Refining LLC</v>
      </c>
      <c r="S291" s="181" t="str">
        <f t="shared" ca="1" si="39"/>
        <v>US</v>
      </c>
      <c r="T291" s="181" t="str">
        <f ca="1">IF(B291="","",IF(ISERROR(MATCH($J291,SorP!$B$1:$B$6279,0)),"",INDIRECT("'SorP'!$A$"&amp;MATCH($S291&amp;$J291,SorP!C:C,0))))</f>
        <v>US-NY</v>
      </c>
      <c r="U291" s="201"/>
      <c r="V291" s="226">
        <f>IF(C291="",NA(),IF(OR(C291="Smelter not listed",C291="Smelter not yet identified"),MATCH($B291&amp;$D291,'Smelter Look-up'!$J:$J,0),MATCH($B291&amp;$C291,'Smelter Look-up'!$J:$J,0)))</f>
        <v>621</v>
      </c>
      <c r="X291" s="227">
        <f t="shared" si="40"/>
        <v>0</v>
      </c>
      <c r="AB291" s="228" t="str">
        <f t="shared" si="41"/>
        <v>TungstenNiagara Refining LLC</v>
      </c>
    </row>
    <row r="292" spans="1:28" s="227" customFormat="1" ht="20">
      <c r="A292" s="181" t="s">
        <v>654</v>
      </c>
      <c r="B292" s="182" t="s">
        <v>1125</v>
      </c>
      <c r="C292" s="186" t="s">
        <v>2284</v>
      </c>
      <c r="D292" s="230"/>
      <c r="E292" s="182" t="s">
        <v>1094</v>
      </c>
      <c r="F292" s="182" t="s">
        <v>654</v>
      </c>
      <c r="G292" s="182" t="s">
        <v>13240</v>
      </c>
      <c r="H292" s="183" t="s">
        <v>15873</v>
      </c>
      <c r="I292" s="184" t="s">
        <v>1548</v>
      </c>
      <c r="J292" s="184" t="s">
        <v>1549</v>
      </c>
      <c r="K292" s="224" t="s">
        <v>15873</v>
      </c>
      <c r="L292" s="224" t="s">
        <v>15873</v>
      </c>
      <c r="M292" s="224" t="s">
        <v>15873</v>
      </c>
      <c r="N292" s="224" t="s">
        <v>15873</v>
      </c>
      <c r="O292" s="224" t="s">
        <v>15873</v>
      </c>
      <c r="P292" s="185" t="s">
        <v>15873</v>
      </c>
      <c r="Q292" s="225" t="s">
        <v>15874</v>
      </c>
      <c r="R292" s="182" t="str">
        <f ca="1">IF(ISERROR($V292),"",OFFSET('Smelter Look-up'!$C$4,$V292-4,0)&amp;"")</f>
        <v>Argor-Heraeus S.A.</v>
      </c>
      <c r="S292" s="181" t="str">
        <f t="shared" ca="1" si="39"/>
        <v>CH</v>
      </c>
      <c r="T292" s="181" t="str">
        <f ca="1">IF(B292="","",IF(ISERROR(MATCH($J292,SorP!$B$1:$B$6279,0)),"",INDIRECT("'SorP'!$A$"&amp;MATCH($S292&amp;$J292,SorP!C:C,0))))</f>
        <v>CH-TI</v>
      </c>
      <c r="U292" s="201"/>
      <c r="V292" s="226">
        <f>IF(C292="",NA(),IF(OR(C292="Smelter not listed",C292="Smelter not yet identified"),MATCH($B292&amp;$D292,'Smelter Look-up'!$J:$J,0),MATCH($B292&amp;$C292,'Smelter Look-up'!$J:$J,0)))</f>
        <v>28</v>
      </c>
      <c r="X292" s="227">
        <f t="shared" si="40"/>
        <v>0</v>
      </c>
      <c r="AB292" s="228" t="str">
        <f t="shared" si="41"/>
        <v>GoldArgor-Heraeus S.A.</v>
      </c>
    </row>
    <row r="293" spans="1:28" s="227" customFormat="1" ht="20">
      <c r="A293" s="181" t="s">
        <v>722</v>
      </c>
      <c r="B293" s="182" t="s">
        <v>1125</v>
      </c>
      <c r="C293" s="186" t="s">
        <v>909</v>
      </c>
      <c r="D293" s="230"/>
      <c r="E293" s="182" t="s">
        <v>1093</v>
      </c>
      <c r="F293" s="182" t="s">
        <v>722</v>
      </c>
      <c r="G293" s="182" t="s">
        <v>13240</v>
      </c>
      <c r="H293" s="183" t="s">
        <v>15873</v>
      </c>
      <c r="I293" s="184" t="s">
        <v>1645</v>
      </c>
      <c r="J293" s="184" t="s">
        <v>1603</v>
      </c>
      <c r="K293" s="224" t="s">
        <v>15873</v>
      </c>
      <c r="L293" s="224" t="s">
        <v>15873</v>
      </c>
      <c r="M293" s="224" t="s">
        <v>15873</v>
      </c>
      <c r="N293" s="224" t="s">
        <v>15873</v>
      </c>
      <c r="O293" s="224" t="s">
        <v>15873</v>
      </c>
      <c r="P293" s="185" t="s">
        <v>15873</v>
      </c>
      <c r="Q293" s="225" t="s">
        <v>15874</v>
      </c>
      <c r="R293" s="182" t="str">
        <f ca="1">IF(ISERROR($V293),"",OFFSET('Smelter Look-up'!$C$4,$V293-4,0)&amp;"")</f>
        <v>Royal Canadian Mint</v>
      </c>
      <c r="S293" s="181" t="str">
        <f t="shared" ca="1" si="39"/>
        <v>CA</v>
      </c>
      <c r="T293" s="181" t="str">
        <f ca="1">IF(B293="","",IF(ISERROR(MATCH($J293,SorP!$B$1:$B$6279,0)),"",INDIRECT("'SorP'!$A$"&amp;MATCH($S293&amp;$J293,SorP!C:C,0))))</f>
        <v>CA-ON</v>
      </c>
      <c r="U293" s="201"/>
      <c r="V293" s="226">
        <f>IF(C293="",NA(),IF(OR(C293="Smelter not listed",C293="Smelter not yet identified"),MATCH($B293&amp;$D293,'Smelter Look-up'!$J:$J,0),MATCH($B293&amp;$C293,'Smelter Look-up'!$J:$J,0)))</f>
        <v>220</v>
      </c>
      <c r="X293" s="227">
        <f t="shared" si="40"/>
        <v>0</v>
      </c>
      <c r="AB293" s="228" t="str">
        <f t="shared" si="41"/>
        <v>GoldRoyal Canadian Mint</v>
      </c>
    </row>
    <row r="294" spans="1:28" s="227" customFormat="1" ht="20">
      <c r="A294" s="181" t="s">
        <v>666</v>
      </c>
      <c r="B294" s="182" t="s">
        <v>1125</v>
      </c>
      <c r="C294" s="186" t="s">
        <v>53</v>
      </c>
      <c r="D294" s="230"/>
      <c r="E294" s="182" t="s">
        <v>1103</v>
      </c>
      <c r="F294" s="182" t="s">
        <v>666</v>
      </c>
      <c r="G294" s="182" t="s">
        <v>13240</v>
      </c>
      <c r="H294" s="183" t="s">
        <v>15873</v>
      </c>
      <c r="I294" s="184" t="s">
        <v>1569</v>
      </c>
      <c r="J294" s="184" t="s">
        <v>6470</v>
      </c>
      <c r="K294" s="224" t="s">
        <v>15873</v>
      </c>
      <c r="L294" s="224" t="s">
        <v>15873</v>
      </c>
      <c r="M294" s="224" t="s">
        <v>15873</v>
      </c>
      <c r="N294" s="224" t="s">
        <v>15873</v>
      </c>
      <c r="O294" s="224" t="s">
        <v>15873</v>
      </c>
      <c r="P294" s="185" t="s">
        <v>15873</v>
      </c>
      <c r="Q294" s="225" t="s">
        <v>15874</v>
      </c>
      <c r="R294" s="182" t="str">
        <f ca="1">IF(ISERROR($V294),"",OFFSET('Smelter Look-up'!$C$4,$V294-4,0)&amp;"")</f>
        <v>Chimet S.p.A.</v>
      </c>
      <c r="S294" s="181" t="str">
        <f t="shared" ref="S294:S324" ca="1" si="42">IF(B294="","",IF(ISERROR(MATCH($E294,CL,0)),"Unknown",INDIRECT("'C'!$A$"&amp;MATCH($E294,CL,0)+1)))</f>
        <v>IT</v>
      </c>
      <c r="T294" s="181" t="str">
        <f ca="1">IF(B294="","",IF(ISERROR(MATCH($J294,SorP!$B$1:$B$6279,0)),"",INDIRECT("'SorP'!$A$"&amp;MATCH($S294&amp;$J294,SorP!C:C,0))))</f>
        <v>IT-52</v>
      </c>
      <c r="U294" s="201"/>
      <c r="V294" s="226">
        <f>IF(C294="",NA(),IF(OR(C294="Smelter not listed",C294="Smelter not yet identified"),MATCH($B294&amp;$D294,'Smelter Look-up'!$J:$J,0),MATCH($B294&amp;$C294,'Smelter Look-up'!$J:$J,0)))</f>
        <v>55</v>
      </c>
      <c r="X294" s="227">
        <f t="shared" ref="X294:X324" si="43">IF(AND(C294="Smelter not listed",OR(LEN(D294)=0,LEN(E294)=0)),1,0)</f>
        <v>0</v>
      </c>
      <c r="AB294" s="228" t="str">
        <f t="shared" ref="AB294:AB324" si="44">B294&amp;C294</f>
        <v>GoldChimet S.p.A.</v>
      </c>
    </row>
    <row r="295" spans="1:28" s="227" customFormat="1" ht="20">
      <c r="A295" s="181" t="s">
        <v>725</v>
      </c>
      <c r="B295" s="182" t="s">
        <v>1125</v>
      </c>
      <c r="C295" s="186" t="s">
        <v>12433</v>
      </c>
      <c r="D295" s="230"/>
      <c r="E295" s="182" t="s">
        <v>1098</v>
      </c>
      <c r="F295" s="182" t="s">
        <v>725</v>
      </c>
      <c r="G295" s="182" t="s">
        <v>13240</v>
      </c>
      <c r="H295" s="183" t="s">
        <v>15873</v>
      </c>
      <c r="I295" s="184" t="s">
        <v>1651</v>
      </c>
      <c r="J295" s="184" t="s">
        <v>4670</v>
      </c>
      <c r="K295" s="224" t="s">
        <v>15873</v>
      </c>
      <c r="L295" s="224" t="s">
        <v>15873</v>
      </c>
      <c r="M295" s="224" t="s">
        <v>15873</v>
      </c>
      <c r="N295" s="224" t="s">
        <v>15873</v>
      </c>
      <c r="O295" s="224" t="s">
        <v>15873</v>
      </c>
      <c r="P295" s="185" t="s">
        <v>15873</v>
      </c>
      <c r="Q295" s="225" t="s">
        <v>15874</v>
      </c>
      <c r="R295" s="182" t="str">
        <f ca="1">IF(ISERROR($V295),"",OFFSET('Smelter Look-up'!$C$4,$V295-4,0)&amp;"")</f>
        <v>SEMPSA Joyeria Plateria S.A.</v>
      </c>
      <c r="S295" s="181" t="str">
        <f t="shared" ca="1" si="42"/>
        <v>ES</v>
      </c>
      <c r="T295" s="181" t="str">
        <f ca="1">IF(B295="","",IF(ISERROR(MATCH($J295,SorP!$B$1:$B$6279,0)),"",INDIRECT("'SorP'!$A$"&amp;MATCH($S295&amp;$J295,SorP!C:C,0))))</f>
        <v>ES-MD</v>
      </c>
      <c r="U295" s="201"/>
      <c r="V295" s="226">
        <f>IF(C295="",NA(),IF(OR(C295="Smelter not listed",C295="Smelter not yet identified"),MATCH($B295&amp;$D295,'Smelter Look-up'!$J:$J,0),MATCH($B295&amp;$C295,'Smelter Look-up'!$J:$J,0)))</f>
        <v>234</v>
      </c>
      <c r="X295" s="227">
        <f t="shared" si="43"/>
        <v>0</v>
      </c>
      <c r="AB295" s="228" t="str">
        <f t="shared" si="44"/>
        <v>GoldSEMPSA Joyeria Plateria S.A.</v>
      </c>
    </row>
    <row r="296" spans="1:28" s="227" customFormat="1" ht="20">
      <c r="A296" s="181" t="s">
        <v>752</v>
      </c>
      <c r="B296" s="182" t="s">
        <v>1127</v>
      </c>
      <c r="C296" s="186" t="s">
        <v>2152</v>
      </c>
      <c r="D296" s="230"/>
      <c r="E296" s="182" t="s">
        <v>1102</v>
      </c>
      <c r="F296" s="182" t="s">
        <v>752</v>
      </c>
      <c r="G296" s="182" t="s">
        <v>13240</v>
      </c>
      <c r="H296" s="183" t="s">
        <v>15873</v>
      </c>
      <c r="I296" s="184" t="s">
        <v>1722</v>
      </c>
      <c r="J296" s="184" t="s">
        <v>15875</v>
      </c>
      <c r="K296" s="224" t="s">
        <v>15873</v>
      </c>
      <c r="L296" s="224" t="s">
        <v>15873</v>
      </c>
      <c r="M296" s="224" t="s">
        <v>15873</v>
      </c>
      <c r="N296" s="224" t="s">
        <v>15873</v>
      </c>
      <c r="O296" s="224" t="s">
        <v>15873</v>
      </c>
      <c r="P296" s="185" t="s">
        <v>15873</v>
      </c>
      <c r="Q296" s="225" t="s">
        <v>15874</v>
      </c>
      <c r="R296" s="182" t="str">
        <f ca="1">IF(ISERROR($V296),"",OFFSET('Smelter Look-up'!$C$4,$V296-4,0)&amp;"")</f>
        <v>Metallurgical Products India Pvt., Ltd.</v>
      </c>
      <c r="S296" s="181" t="str">
        <f t="shared" ca="1" si="42"/>
        <v>IN</v>
      </c>
      <c r="T296" s="181" t="str">
        <f ca="1">IF(B296="","",IF(ISERROR(MATCH($J296,SorP!$B$1:$B$6279,0)),"",INDIRECT("'SorP'!$A$"&amp;MATCH($S296&amp;$J296,SorP!C:C,0))))</f>
        <v/>
      </c>
      <c r="U296" s="201"/>
      <c r="V296" s="226">
        <f>IF(C296="",NA(),IF(OR(C296="Smelter not listed",C296="Smelter not yet identified"),MATCH($B296&amp;$D296,'Smelter Look-up'!$J:$J,0),MATCH($B296&amp;$C296,'Smelter Look-up'!$J:$J,0)))</f>
        <v>350</v>
      </c>
      <c r="X296" s="227">
        <f t="shared" si="43"/>
        <v>0</v>
      </c>
      <c r="AB296" s="228" t="str">
        <f t="shared" si="44"/>
        <v>TantalumMetallurgical Products India Pvt., Ltd.</v>
      </c>
    </row>
    <row r="297" spans="1:28" s="227" customFormat="1" ht="20">
      <c r="A297" s="181" t="s">
        <v>753</v>
      </c>
      <c r="B297" s="182" t="s">
        <v>1127</v>
      </c>
      <c r="C297" s="186" t="s">
        <v>12430</v>
      </c>
      <c r="D297" s="230"/>
      <c r="E297" s="182" t="s">
        <v>1092</v>
      </c>
      <c r="F297" s="182" t="s">
        <v>753</v>
      </c>
      <c r="G297" s="182" t="s">
        <v>13240</v>
      </c>
      <c r="H297" s="183" t="s">
        <v>15873</v>
      </c>
      <c r="I297" s="184" t="s">
        <v>1724</v>
      </c>
      <c r="J297" s="184" t="s">
        <v>1725</v>
      </c>
      <c r="K297" s="224" t="s">
        <v>15873</v>
      </c>
      <c r="L297" s="224" t="s">
        <v>15873</v>
      </c>
      <c r="M297" s="224" t="s">
        <v>15873</v>
      </c>
      <c r="N297" s="224" t="s">
        <v>15873</v>
      </c>
      <c r="O297" s="224" t="s">
        <v>15873</v>
      </c>
      <c r="P297" s="185" t="s">
        <v>15873</v>
      </c>
      <c r="Q297" s="225" t="s">
        <v>15874</v>
      </c>
      <c r="R297" s="182" t="str">
        <f ca="1">IF(ISERROR($V297),"",OFFSET('Smelter Look-up'!$C$4,$V297-4,0)&amp;"")</f>
        <v>Mineracao Taboca S.A.</v>
      </c>
      <c r="S297" s="181" t="str">
        <f t="shared" ca="1" si="42"/>
        <v>BR</v>
      </c>
      <c r="T297" s="181" t="str">
        <f ca="1">IF(B297="","",IF(ISERROR(MATCH($J297,SorP!$B$1:$B$6279,0)),"",INDIRECT("'SorP'!$A$"&amp;MATCH($S297&amp;$J297,SorP!C:C,0))))</f>
        <v>BR-AM</v>
      </c>
      <c r="U297" s="201"/>
      <c r="V297" s="226">
        <f>IF(C297="",NA(),IF(OR(C297="Smelter not listed",C297="Smelter not yet identified"),MATCH($B297&amp;$D297,'Smelter Look-up'!$J:$J,0),MATCH($B297&amp;$C297,'Smelter Look-up'!$J:$J,0)))</f>
        <v>351</v>
      </c>
      <c r="X297" s="227">
        <f t="shared" si="43"/>
        <v>0</v>
      </c>
      <c r="AB297" s="228" t="str">
        <f t="shared" si="44"/>
        <v>TantalumMineracao Taboca S.A.</v>
      </c>
    </row>
    <row r="298" spans="1:28" s="227" customFormat="1" ht="20">
      <c r="A298" s="181" t="s">
        <v>755</v>
      </c>
      <c r="B298" s="182" t="s">
        <v>1127</v>
      </c>
      <c r="C298" s="186" t="s">
        <v>2526</v>
      </c>
      <c r="D298" s="230"/>
      <c r="E298" s="182" t="s">
        <v>1099</v>
      </c>
      <c r="F298" s="182" t="s">
        <v>755</v>
      </c>
      <c r="G298" s="182" t="s">
        <v>13240</v>
      </c>
      <c r="H298" s="183" t="s">
        <v>15873</v>
      </c>
      <c r="I298" s="184" t="s">
        <v>1728</v>
      </c>
      <c r="J298" s="184" t="s">
        <v>1729</v>
      </c>
      <c r="K298" s="224" t="s">
        <v>15873</v>
      </c>
      <c r="L298" s="224" t="s">
        <v>15873</v>
      </c>
      <c r="M298" s="224" t="s">
        <v>15873</v>
      </c>
      <c r="N298" s="224" t="s">
        <v>15873</v>
      </c>
      <c r="O298" s="224" t="s">
        <v>15873</v>
      </c>
      <c r="P298" s="185" t="s">
        <v>15873</v>
      </c>
      <c r="Q298" s="225" t="s">
        <v>15874</v>
      </c>
      <c r="R298" s="182" t="str">
        <f ca="1">IF(ISERROR($V298),"",OFFSET('Smelter Look-up'!$C$4,$V298-4,0)&amp;"")</f>
        <v>NPM Silmet AS</v>
      </c>
      <c r="S298" s="181" t="str">
        <f t="shared" ca="1" si="42"/>
        <v>EE</v>
      </c>
      <c r="T298" s="181" t="str">
        <f ca="1">IF(B298="","",IF(ISERROR(MATCH($J298,SorP!$B$1:$B$6279,0)),"",INDIRECT("'SorP'!$A$"&amp;MATCH($S298&amp;$J298,SorP!C:C,0))))</f>
        <v>EE-45</v>
      </c>
      <c r="U298" s="201"/>
      <c r="V298" s="226">
        <f>IF(C298="",NA(),IF(OR(C298="Smelter not listed",C298="Smelter not yet identified"),MATCH($B298&amp;$D298,'Smelter Look-up'!$J:$J,0),MATCH($B298&amp;$C298,'Smelter Look-up'!$J:$J,0)))</f>
        <v>359</v>
      </c>
      <c r="X298" s="227">
        <f t="shared" si="43"/>
        <v>0</v>
      </c>
      <c r="AB298" s="228" t="str">
        <f t="shared" si="44"/>
        <v>TantalumNPM Silmet AS</v>
      </c>
    </row>
    <row r="299" spans="1:28" s="227" customFormat="1" ht="20">
      <c r="A299" s="181" t="s">
        <v>756</v>
      </c>
      <c r="B299" s="182" t="s">
        <v>1127</v>
      </c>
      <c r="C299" s="186" t="s">
        <v>1026</v>
      </c>
      <c r="D299" s="230"/>
      <c r="E299" s="182" t="s">
        <v>1096</v>
      </c>
      <c r="F299" s="182" t="s">
        <v>756</v>
      </c>
      <c r="G299" s="182" t="s">
        <v>13240</v>
      </c>
      <c r="H299" s="183" t="s">
        <v>15873</v>
      </c>
      <c r="I299" s="184" t="s">
        <v>1730</v>
      </c>
      <c r="J299" s="184" t="s">
        <v>13605</v>
      </c>
      <c r="K299" s="224" t="s">
        <v>15873</v>
      </c>
      <c r="L299" s="224" t="s">
        <v>15873</v>
      </c>
      <c r="M299" s="224" t="s">
        <v>15873</v>
      </c>
      <c r="N299" s="224" t="s">
        <v>15873</v>
      </c>
      <c r="O299" s="224" t="s">
        <v>15873</v>
      </c>
      <c r="P299" s="185" t="s">
        <v>15873</v>
      </c>
      <c r="Q299" s="225" t="s">
        <v>15874</v>
      </c>
      <c r="R299" s="182" t="str">
        <f ca="1">IF(ISERROR($V299),"",OFFSET('Smelter Look-up'!$C$4,$V299-4,0)&amp;"")</f>
        <v>Ningxia Orient Tantalum Industry Co., Ltd.</v>
      </c>
      <c r="S299" s="181" t="str">
        <f t="shared" ca="1" si="42"/>
        <v>CN</v>
      </c>
      <c r="T299" s="181" t="str">
        <f ca="1">IF(B299="","",IF(ISERROR(MATCH($J299,SorP!$B$1:$B$6279,0)),"",INDIRECT("'SorP'!$A$"&amp;MATCH($S299&amp;$J299,SorP!C:C,0))))</f>
        <v>CN-NX</v>
      </c>
      <c r="U299" s="201"/>
      <c r="V299" s="226">
        <f>IF(C299="",NA(),IF(OR(C299="Smelter not listed",C299="Smelter not yet identified"),MATCH($B299&amp;$D299,'Smelter Look-up'!$J:$J,0),MATCH($B299&amp;$C299,'Smelter Look-up'!$J:$J,0)))</f>
        <v>358</v>
      </c>
      <c r="X299" s="227">
        <f t="shared" si="43"/>
        <v>0</v>
      </c>
      <c r="AB299" s="228" t="str">
        <f t="shared" si="44"/>
        <v>TantalumNingxia Orient Tantalum Industry Co., Ltd.</v>
      </c>
    </row>
    <row r="300" spans="1:28" s="227" customFormat="1" ht="20">
      <c r="A300" s="181" t="s">
        <v>758</v>
      </c>
      <c r="B300" s="182" t="s">
        <v>1127</v>
      </c>
      <c r="C300" s="186" t="s">
        <v>13275</v>
      </c>
      <c r="D300" s="230"/>
      <c r="E300" s="182" t="s">
        <v>1096</v>
      </c>
      <c r="F300" s="182" t="s">
        <v>758</v>
      </c>
      <c r="G300" s="182" t="s">
        <v>13240</v>
      </c>
      <c r="H300" s="183" t="s">
        <v>15873</v>
      </c>
      <c r="I300" s="184" t="s">
        <v>1732</v>
      </c>
      <c r="J300" s="184" t="s">
        <v>13623</v>
      </c>
      <c r="K300" s="224" t="s">
        <v>15873</v>
      </c>
      <c r="L300" s="224" t="s">
        <v>15873</v>
      </c>
      <c r="M300" s="224" t="s">
        <v>15873</v>
      </c>
      <c r="N300" s="224" t="s">
        <v>15873</v>
      </c>
      <c r="O300" s="224" t="s">
        <v>15873</v>
      </c>
      <c r="P300" s="185" t="s">
        <v>15873</v>
      </c>
      <c r="Q300" s="225" t="s">
        <v>15874</v>
      </c>
      <c r="R300" s="182" t="str">
        <f ca="1">IF(ISERROR($V300),"",OFFSET('Smelter Look-up'!$C$4,$V300-4,0)&amp;"")</f>
        <v>Yanling Jincheng Tantalum &amp; Niobium Co., Ltd.</v>
      </c>
      <c r="S300" s="181" t="str">
        <f t="shared" ca="1" si="42"/>
        <v>CN</v>
      </c>
      <c r="T300" s="181" t="str">
        <f ca="1">IF(B300="","",IF(ISERROR(MATCH($J300,SorP!$B$1:$B$6279,0)),"",INDIRECT("'SorP'!$A$"&amp;MATCH($S300&amp;$J300,SorP!C:C,0))))</f>
        <v>CN-HN</v>
      </c>
      <c r="U300" s="201"/>
      <c r="V300" s="226">
        <f>IF(C300="",NA(),IF(OR(C300="Smelter not listed",C300="Smelter not yet identified"),MATCH($B300&amp;$D300,'Smelter Look-up'!$J:$J,0),MATCH($B300&amp;$C300,'Smelter Look-up'!$J:$J,0)))</f>
        <v>383</v>
      </c>
      <c r="X300" s="227">
        <f t="shared" si="43"/>
        <v>0</v>
      </c>
      <c r="AB300" s="228" t="str">
        <f t="shared" si="44"/>
        <v>TantalumYanling Jincheng Tantalum &amp; Niobium Co., Ltd.</v>
      </c>
    </row>
    <row r="301" spans="1:28" s="227" customFormat="1" ht="27">
      <c r="A301" s="181" t="s">
        <v>761</v>
      </c>
      <c r="B301" s="182" t="s">
        <v>1127</v>
      </c>
      <c r="C301" s="186" t="s">
        <v>1735</v>
      </c>
      <c r="D301" s="230"/>
      <c r="E301" s="182" t="s">
        <v>2432</v>
      </c>
      <c r="F301" s="182" t="s">
        <v>761</v>
      </c>
      <c r="G301" s="182" t="s">
        <v>13240</v>
      </c>
      <c r="H301" s="183" t="s">
        <v>15873</v>
      </c>
      <c r="I301" s="184" t="s">
        <v>1736</v>
      </c>
      <c r="J301" s="184" t="s">
        <v>1737</v>
      </c>
      <c r="K301" s="224" t="s">
        <v>15873</v>
      </c>
      <c r="L301" s="224" t="s">
        <v>15873</v>
      </c>
      <c r="M301" s="224" t="s">
        <v>15873</v>
      </c>
      <c r="N301" s="224" t="s">
        <v>15873</v>
      </c>
      <c r="O301" s="224" t="s">
        <v>15873</v>
      </c>
      <c r="P301" s="185" t="s">
        <v>15873</v>
      </c>
      <c r="Q301" s="225" t="s">
        <v>15874</v>
      </c>
      <c r="R301" s="182" t="str">
        <f ca="1">IF(ISERROR($V301),"",OFFSET('Smelter Look-up'!$C$4,$V301-4,0)&amp;"")</f>
        <v>Telex Metals</v>
      </c>
      <c r="S301" s="181" t="str">
        <f t="shared" ca="1" si="42"/>
        <v>US</v>
      </c>
      <c r="T301" s="181" t="str">
        <f ca="1">IF(B301="","",IF(ISERROR(MATCH($J301,SorP!$B$1:$B$6279,0)),"",INDIRECT("'SorP'!$A$"&amp;MATCH($S301&amp;$J301,SorP!C:C,0))))</f>
        <v>US-PA</v>
      </c>
      <c r="U301" s="201"/>
      <c r="V301" s="226">
        <f>IF(C301="",NA(),IF(OR(C301="Smelter not listed",C301="Smelter not yet identified"),MATCH($B301&amp;$D301,'Smelter Look-up'!$J:$J,0),MATCH($B301&amp;$C301,'Smelter Look-up'!$J:$J,0)))</f>
        <v>377</v>
      </c>
      <c r="X301" s="227">
        <f t="shared" si="43"/>
        <v>0</v>
      </c>
      <c r="AB301" s="228" t="str">
        <f t="shared" si="44"/>
        <v>TantalumTelex Metals</v>
      </c>
    </row>
    <row r="302" spans="1:28" s="227" customFormat="1" ht="20">
      <c r="A302" s="181" t="s">
        <v>762</v>
      </c>
      <c r="B302" s="182" t="s">
        <v>1127</v>
      </c>
      <c r="C302" s="186" t="s">
        <v>1738</v>
      </c>
      <c r="D302" s="230"/>
      <c r="E302" s="182" t="s">
        <v>1105</v>
      </c>
      <c r="F302" s="182" t="s">
        <v>762</v>
      </c>
      <c r="G302" s="182" t="s">
        <v>13240</v>
      </c>
      <c r="H302" s="183" t="s">
        <v>15873</v>
      </c>
      <c r="I302" s="184" t="s">
        <v>1606</v>
      </c>
      <c r="J302" s="184" t="s">
        <v>7058</v>
      </c>
      <c r="K302" s="224" t="s">
        <v>15873</v>
      </c>
      <c r="L302" s="224" t="s">
        <v>15873</v>
      </c>
      <c r="M302" s="224" t="s">
        <v>15873</v>
      </c>
      <c r="N302" s="224" t="s">
        <v>15873</v>
      </c>
      <c r="O302" s="224" t="s">
        <v>15873</v>
      </c>
      <c r="P302" s="185" t="s">
        <v>15873</v>
      </c>
      <c r="Q302" s="225" t="s">
        <v>15874</v>
      </c>
      <c r="R302" s="182" t="str">
        <f ca="1">IF(ISERROR($V302),"",OFFSET('Smelter Look-up'!$C$4,$V302-4,0)&amp;"")</f>
        <v>Ulba Metallurgical Plant JSC</v>
      </c>
      <c r="S302" s="181" t="str">
        <f t="shared" ca="1" si="42"/>
        <v>KZ</v>
      </c>
      <c r="T302" s="181" t="str">
        <f ca="1">IF(B302="","",IF(ISERROR(MATCH($J302,SorP!$B$1:$B$6279,0)),"",INDIRECT("'SorP'!$A$"&amp;MATCH($S302&amp;$J302,SorP!C:C,0))))</f>
        <v>KZ-KAR</v>
      </c>
      <c r="U302" s="201"/>
      <c r="V302" s="226">
        <f>IF(C302="",NA(),IF(OR(C302="Smelter not listed",C302="Smelter not yet identified"),MATCH($B302&amp;$D302,'Smelter Look-up'!$J:$J,0),MATCH($B302&amp;$C302,'Smelter Look-up'!$J:$J,0)))</f>
        <v>379</v>
      </c>
      <c r="X302" s="227">
        <f t="shared" si="43"/>
        <v>0</v>
      </c>
      <c r="AB302" s="228" t="str">
        <f t="shared" si="44"/>
        <v>TantalumUlba Metallurgical Plant JSC</v>
      </c>
    </row>
    <row r="303" spans="1:28" s="227" customFormat="1" ht="27">
      <c r="A303" s="181" t="s">
        <v>396</v>
      </c>
      <c r="B303" s="182" t="s">
        <v>1127</v>
      </c>
      <c r="C303" s="186" t="s">
        <v>3</v>
      </c>
      <c r="D303" s="230"/>
      <c r="E303" s="182" t="s">
        <v>1096</v>
      </c>
      <c r="F303" s="182" t="s">
        <v>396</v>
      </c>
      <c r="G303" s="182" t="s">
        <v>13240</v>
      </c>
      <c r="H303" s="183" t="s">
        <v>15873</v>
      </c>
      <c r="I303" s="184" t="s">
        <v>1740</v>
      </c>
      <c r="J303" s="184" t="s">
        <v>13623</v>
      </c>
      <c r="K303" s="224" t="s">
        <v>15873</v>
      </c>
      <c r="L303" s="224" t="s">
        <v>15873</v>
      </c>
      <c r="M303" s="224" t="s">
        <v>15873</v>
      </c>
      <c r="N303" s="224" t="s">
        <v>15873</v>
      </c>
      <c r="O303" s="224" t="s">
        <v>15873</v>
      </c>
      <c r="P303" s="185" t="s">
        <v>15873</v>
      </c>
      <c r="Q303" s="225" t="s">
        <v>15874</v>
      </c>
      <c r="R303" s="182" t="str">
        <f ca="1">IF(ISERROR($V303),"",OFFSET('Smelter Look-up'!$C$4,$V303-4,0)&amp;"")</f>
        <v>Hengyang King Xing Lifeng New Materials Co., Ltd.</v>
      </c>
      <c r="S303" s="181" t="str">
        <f t="shared" ca="1" si="42"/>
        <v>CN</v>
      </c>
      <c r="T303" s="181" t="str">
        <f ca="1">IF(B303="","",IF(ISERROR(MATCH($J303,SorP!$B$1:$B$6279,0)),"",INDIRECT("'SorP'!$A$"&amp;MATCH($S303&amp;$J303,SorP!C:C,0))))</f>
        <v>CN-HN</v>
      </c>
      <c r="U303" s="201"/>
      <c r="V303" s="226">
        <f>IF(C303="",NA(),IF(OR(C303="Smelter not listed",C303="Smelter not yet identified"),MATCH($B303&amp;$D303,'Smelter Look-up'!$J:$J,0),MATCH($B303&amp;$C303,'Smelter Look-up'!$J:$J,0)))</f>
        <v>338</v>
      </c>
      <c r="X303" s="227">
        <f t="shared" si="43"/>
        <v>0</v>
      </c>
      <c r="AB303" s="228" t="str">
        <f t="shared" si="44"/>
        <v>TantalumHengyang King Xing Lifeng New Materials Co., Ltd.</v>
      </c>
    </row>
    <row r="304" spans="1:28" s="227" customFormat="1" ht="27">
      <c r="A304" s="181" t="s">
        <v>1391</v>
      </c>
      <c r="B304" s="182" t="s">
        <v>1127</v>
      </c>
      <c r="C304" s="186" t="s">
        <v>1390</v>
      </c>
      <c r="D304" s="230"/>
      <c r="E304" s="182" t="s">
        <v>2432</v>
      </c>
      <c r="F304" s="182" t="s">
        <v>1391</v>
      </c>
      <c r="G304" s="182" t="s">
        <v>13240</v>
      </c>
      <c r="H304" s="183" t="s">
        <v>15873</v>
      </c>
      <c r="I304" s="184" t="s">
        <v>1741</v>
      </c>
      <c r="J304" s="184" t="s">
        <v>1742</v>
      </c>
      <c r="K304" s="224" t="s">
        <v>15873</v>
      </c>
      <c r="L304" s="224" t="s">
        <v>15873</v>
      </c>
      <c r="M304" s="224" t="s">
        <v>15873</v>
      </c>
      <c r="N304" s="224" t="s">
        <v>15873</v>
      </c>
      <c r="O304" s="224" t="s">
        <v>15873</v>
      </c>
      <c r="P304" s="185" t="s">
        <v>15873</v>
      </c>
      <c r="Q304" s="225" t="s">
        <v>15874</v>
      </c>
      <c r="R304" s="182" t="str">
        <f ca="1">IF(ISERROR($V304),"",OFFSET('Smelter Look-up'!$C$4,$V304-4,0)&amp;"")</f>
        <v>D Block Metals, LLC</v>
      </c>
      <c r="S304" s="181" t="str">
        <f t="shared" ca="1" si="42"/>
        <v>US</v>
      </c>
      <c r="T304" s="181" t="str">
        <f ca="1">IF(B304="","",IF(ISERROR(MATCH($J304,SorP!$B$1:$B$6279,0)),"",INDIRECT("'SorP'!$A$"&amp;MATCH($S304&amp;$J304,SorP!C:C,0))))</f>
        <v>US-NC</v>
      </c>
      <c r="U304" s="201"/>
      <c r="V304" s="226">
        <f>IF(C304="",NA(),IF(OR(C304="Smelter not listed",C304="Smelter not yet identified"),MATCH($B304&amp;$D304,'Smelter Look-up'!$J:$J,0),MATCH($B304&amp;$C304,'Smelter Look-up'!$J:$J,0)))</f>
        <v>326</v>
      </c>
      <c r="X304" s="227">
        <f t="shared" si="43"/>
        <v>0</v>
      </c>
      <c r="AB304" s="228" t="str">
        <f t="shared" si="44"/>
        <v>TantalumD Block Metals, LLC</v>
      </c>
    </row>
    <row r="305" spans="1:28" s="227" customFormat="1" ht="20">
      <c r="A305" s="181" t="s">
        <v>1392</v>
      </c>
      <c r="B305" s="182" t="s">
        <v>1127</v>
      </c>
      <c r="C305" s="186" t="s">
        <v>2168</v>
      </c>
      <c r="D305" s="230"/>
      <c r="E305" s="182" t="s">
        <v>1096</v>
      </c>
      <c r="F305" s="182" t="s">
        <v>1392</v>
      </c>
      <c r="G305" s="182" t="s">
        <v>13240</v>
      </c>
      <c r="H305" s="183" t="s">
        <v>15873</v>
      </c>
      <c r="I305" s="184" t="s">
        <v>1732</v>
      </c>
      <c r="J305" s="184" t="s">
        <v>13623</v>
      </c>
      <c r="K305" s="224" t="s">
        <v>15873</v>
      </c>
      <c r="L305" s="224" t="s">
        <v>15873</v>
      </c>
      <c r="M305" s="224" t="s">
        <v>15873</v>
      </c>
      <c r="N305" s="224" t="s">
        <v>15873</v>
      </c>
      <c r="O305" s="224" t="s">
        <v>15873</v>
      </c>
      <c r="P305" s="185" t="s">
        <v>15873</v>
      </c>
      <c r="Q305" s="225" t="s">
        <v>15874</v>
      </c>
      <c r="R305" s="182" t="str">
        <f ca="1">IF(ISERROR($V305),"",OFFSET('Smelter Look-up'!$C$4,$V305-4,0)&amp;"")</f>
        <v>FIR Metals &amp; Resource Ltd.</v>
      </c>
      <c r="S305" s="181" t="str">
        <f t="shared" ca="1" si="42"/>
        <v>CN</v>
      </c>
      <c r="T305" s="181" t="str">
        <f ca="1">IF(B305="","",IF(ISERROR(MATCH($J305,SorP!$B$1:$B$6279,0)),"",INDIRECT("'SorP'!$A$"&amp;MATCH($S305&amp;$J305,SorP!C:C,0))))</f>
        <v>CN-HN</v>
      </c>
      <c r="U305" s="201"/>
      <c r="V305" s="226">
        <f>IF(C305="",NA(),IF(OR(C305="Smelter not listed",C305="Smelter not yet identified"),MATCH($B305&amp;$D305,'Smelter Look-up'!$J:$J,0),MATCH($B305&amp;$C305,'Smelter Look-up'!$J:$J,0)))</f>
        <v>329</v>
      </c>
      <c r="X305" s="227">
        <f t="shared" si="43"/>
        <v>0</v>
      </c>
      <c r="AB305" s="228" t="str">
        <f t="shared" si="44"/>
        <v>TantalumFIR Metals &amp; Resource Ltd.</v>
      </c>
    </row>
    <row r="306" spans="1:28" s="227" customFormat="1" ht="20">
      <c r="A306" s="181" t="s">
        <v>1419</v>
      </c>
      <c r="B306" s="182" t="s">
        <v>1127</v>
      </c>
      <c r="C306" s="186" t="s">
        <v>15084</v>
      </c>
      <c r="D306" s="230"/>
      <c r="E306" s="182" t="s">
        <v>1109</v>
      </c>
      <c r="F306" s="182" t="s">
        <v>1419</v>
      </c>
      <c r="G306" s="182" t="s">
        <v>13240</v>
      </c>
      <c r="H306" s="183" t="s">
        <v>15873</v>
      </c>
      <c r="I306" s="184" t="s">
        <v>1745</v>
      </c>
      <c r="J306" s="184" t="s">
        <v>1746</v>
      </c>
      <c r="K306" s="224" t="s">
        <v>15873</v>
      </c>
      <c r="L306" s="224" t="s">
        <v>15873</v>
      </c>
      <c r="M306" s="224" t="s">
        <v>15873</v>
      </c>
      <c r="N306" s="224" t="s">
        <v>15873</v>
      </c>
      <c r="O306" s="224" t="s">
        <v>15873</v>
      </c>
      <c r="P306" s="185" t="s">
        <v>15873</v>
      </c>
      <c r="Q306" s="225" t="s">
        <v>15874</v>
      </c>
      <c r="R306" s="182" t="str">
        <f ca="1">IF(ISERROR($V306),"",OFFSET('Smelter Look-up'!$C$4,$V306-4,0)&amp;"")</f>
        <v>KEMET de Mexico</v>
      </c>
      <c r="S306" s="181" t="str">
        <f t="shared" ca="1" si="42"/>
        <v>MX</v>
      </c>
      <c r="T306" s="181" t="str">
        <f ca="1">IF(B306="","",IF(ISERROR(MATCH($J306,SorP!$B$1:$B$6279,0)),"",INDIRECT("'SorP'!$A$"&amp;MATCH($S306&amp;$J306,SorP!C:C,0))))</f>
        <v>MX-TAM</v>
      </c>
      <c r="U306" s="201"/>
      <c r="V306" s="226">
        <f>IF(C306="",NA(),IF(OR(C306="Smelter not listed",C306="Smelter not yet identified"),MATCH($B306&amp;$D306,'Smelter Look-up'!$J:$J,0),MATCH($B306&amp;$C306,'Smelter Look-up'!$J:$J,0)))</f>
        <v>346</v>
      </c>
      <c r="X306" s="227">
        <f t="shared" si="43"/>
        <v>0</v>
      </c>
      <c r="AB306" s="228" t="str">
        <f t="shared" si="44"/>
        <v>TantalumKEMET de Mexico</v>
      </c>
    </row>
    <row r="307" spans="1:28" s="227" customFormat="1" ht="20">
      <c r="A307" s="181" t="s">
        <v>1411</v>
      </c>
      <c r="B307" s="182" t="s">
        <v>1127</v>
      </c>
      <c r="C307" s="186" t="s">
        <v>15080</v>
      </c>
      <c r="D307" s="230"/>
      <c r="E307" s="182" t="s">
        <v>884</v>
      </c>
      <c r="F307" s="182" t="s">
        <v>1411</v>
      </c>
      <c r="G307" s="182" t="s">
        <v>13240</v>
      </c>
      <c r="H307" s="183" t="s">
        <v>15873</v>
      </c>
      <c r="I307" s="184" t="s">
        <v>1747</v>
      </c>
      <c r="J307" s="184" t="s">
        <v>1748</v>
      </c>
      <c r="K307" s="224" t="s">
        <v>15873</v>
      </c>
      <c r="L307" s="224" t="s">
        <v>15873</v>
      </c>
      <c r="M307" s="224" t="s">
        <v>15873</v>
      </c>
      <c r="N307" s="224" t="s">
        <v>15873</v>
      </c>
      <c r="O307" s="224" t="s">
        <v>15873</v>
      </c>
      <c r="P307" s="185" t="s">
        <v>15873</v>
      </c>
      <c r="Q307" s="225" t="s">
        <v>15874</v>
      </c>
      <c r="R307" s="182" t="str">
        <f ca="1">IF(ISERROR($V307),"",OFFSET('Smelter Look-up'!$C$4,$V307-4,0)&amp;"")</f>
        <v>TANIOBIS Co., Ltd.</v>
      </c>
      <c r="S307" s="181" t="str">
        <f t="shared" ca="1" si="42"/>
        <v>TH</v>
      </c>
      <c r="T307" s="181" t="str">
        <f ca="1">IF(B307="","",IF(ISERROR(MATCH($J307,SorP!$B$1:$B$6279,0)),"",INDIRECT("'SorP'!$A$"&amp;MATCH($S307&amp;$J307,SorP!C:C,0))))</f>
        <v>TH-21</v>
      </c>
      <c r="U307" s="201"/>
      <c r="V307" s="226">
        <f>IF(C307="",NA(),IF(OR(C307="Smelter not listed",C307="Smelter not yet identified"),MATCH($B307&amp;$D307,'Smelter Look-up'!$J:$J,0),MATCH($B307&amp;$C307,'Smelter Look-up'!$J:$J,0)))</f>
        <v>373</v>
      </c>
      <c r="X307" s="227">
        <f t="shared" si="43"/>
        <v>0</v>
      </c>
      <c r="AB307" s="228" t="str">
        <f t="shared" si="44"/>
        <v>TantalumTANIOBIS Co., Ltd.</v>
      </c>
    </row>
    <row r="308" spans="1:28" s="227" customFormat="1" ht="20">
      <c r="A308" s="181" t="s">
        <v>1412</v>
      </c>
      <c r="B308" s="182" t="s">
        <v>1127</v>
      </c>
      <c r="C308" s="186" t="s">
        <v>15083</v>
      </c>
      <c r="D308" s="230"/>
      <c r="E308" s="182" t="s">
        <v>1097</v>
      </c>
      <c r="F308" s="182" t="s">
        <v>1412</v>
      </c>
      <c r="G308" s="182" t="s">
        <v>13240</v>
      </c>
      <c r="H308" s="183" t="s">
        <v>15873</v>
      </c>
      <c r="I308" s="184" t="s">
        <v>1749</v>
      </c>
      <c r="J308" s="184" t="s">
        <v>4246</v>
      </c>
      <c r="K308" s="224" t="s">
        <v>15873</v>
      </c>
      <c r="L308" s="224" t="s">
        <v>15873</v>
      </c>
      <c r="M308" s="224" t="s">
        <v>15873</v>
      </c>
      <c r="N308" s="224" t="s">
        <v>15873</v>
      </c>
      <c r="O308" s="224" t="s">
        <v>15873</v>
      </c>
      <c r="P308" s="185" t="s">
        <v>15873</v>
      </c>
      <c r="Q308" s="225" t="s">
        <v>15874</v>
      </c>
      <c r="R308" s="182" t="str">
        <f ca="1">IF(ISERROR($V308),"",OFFSET('Smelter Look-up'!$C$4,$V308-4,0)&amp;"")</f>
        <v>TANIOBIS GmbH</v>
      </c>
      <c r="S308" s="181" t="str">
        <f t="shared" ca="1" si="42"/>
        <v>DE</v>
      </c>
      <c r="T308" s="181" t="str">
        <f ca="1">IF(B308="","",IF(ISERROR(MATCH($J308,SorP!$B$1:$B$6279,0)),"",INDIRECT("'SorP'!$A$"&amp;MATCH($S308&amp;$J308,SorP!C:C,0))))</f>
        <v>DE-NI</v>
      </c>
      <c r="U308" s="201"/>
      <c r="V308" s="226">
        <f>IF(C308="",NA(),IF(OR(C308="Smelter not listed",C308="Smelter not yet identified"),MATCH($B308&amp;$D308,'Smelter Look-up'!$J:$J,0),MATCH($B308&amp;$C308,'Smelter Look-up'!$J:$J,0)))</f>
        <v>374</v>
      </c>
      <c r="X308" s="227">
        <f t="shared" si="43"/>
        <v>0</v>
      </c>
      <c r="AB308" s="228" t="str">
        <f t="shared" si="44"/>
        <v>TantalumTANIOBIS GmbH</v>
      </c>
    </row>
    <row r="309" spans="1:28" s="227" customFormat="1" ht="27">
      <c r="A309" s="181" t="s">
        <v>1414</v>
      </c>
      <c r="B309" s="182" t="s">
        <v>1127</v>
      </c>
      <c r="C309" s="186" t="s">
        <v>1413</v>
      </c>
      <c r="D309" s="230"/>
      <c r="E309" s="182" t="s">
        <v>2432</v>
      </c>
      <c r="F309" s="182" t="s">
        <v>1414</v>
      </c>
      <c r="G309" s="182" t="s">
        <v>13240</v>
      </c>
      <c r="H309" s="183" t="s">
        <v>15873</v>
      </c>
      <c r="I309" s="184" t="s">
        <v>1751</v>
      </c>
      <c r="J309" s="184" t="s">
        <v>1625</v>
      </c>
      <c r="K309" s="224" t="s">
        <v>15873</v>
      </c>
      <c r="L309" s="224" t="s">
        <v>15873</v>
      </c>
      <c r="M309" s="224" t="s">
        <v>15873</v>
      </c>
      <c r="N309" s="224" t="s">
        <v>15873</v>
      </c>
      <c r="O309" s="224" t="s">
        <v>15873</v>
      </c>
      <c r="P309" s="185" t="s">
        <v>15873</v>
      </c>
      <c r="Q309" s="225" t="s">
        <v>15874</v>
      </c>
      <c r="R309" s="182" t="str">
        <f ca="1">IF(ISERROR($V309),"",OFFSET('Smelter Look-up'!$C$4,$V309-4,0)&amp;"")</f>
        <v>Materion Newton Inc.</v>
      </c>
      <c r="S309" s="181" t="str">
        <f t="shared" ca="1" si="42"/>
        <v>US</v>
      </c>
      <c r="T309" s="181" t="str">
        <f ca="1">IF(B309="","",IF(ISERROR(MATCH($J309,SorP!$B$1:$B$6279,0)),"",INDIRECT("'SorP'!$A$"&amp;MATCH($S309&amp;$J309,SorP!C:C,0))))</f>
        <v>US-MA</v>
      </c>
      <c r="U309" s="201"/>
      <c r="V309" s="226">
        <f>IF(C309="",NA(),IF(OR(C309="Smelter not listed",C309="Smelter not yet identified"),MATCH($B309&amp;$D309,'Smelter Look-up'!$J:$J,0),MATCH($B309&amp;$C309,'Smelter Look-up'!$J:$J,0)))</f>
        <v>334</v>
      </c>
      <c r="X309" s="227">
        <f t="shared" si="43"/>
        <v>0</v>
      </c>
      <c r="AB309" s="228" t="str">
        <f t="shared" si="44"/>
        <v>TantalumH.C. Starck Inc.</v>
      </c>
    </row>
    <row r="310" spans="1:28" s="227" customFormat="1" ht="20">
      <c r="A310" s="181" t="s">
        <v>1416</v>
      </c>
      <c r="B310" s="182" t="s">
        <v>1127</v>
      </c>
      <c r="C310" s="186" t="s">
        <v>15081</v>
      </c>
      <c r="D310" s="230"/>
      <c r="E310" s="182" t="s">
        <v>1104</v>
      </c>
      <c r="F310" s="182" t="s">
        <v>1416</v>
      </c>
      <c r="G310" s="182" t="s">
        <v>13240</v>
      </c>
      <c r="H310" s="183" t="s">
        <v>15873</v>
      </c>
      <c r="I310" s="184" t="s">
        <v>1752</v>
      </c>
      <c r="J310" s="184" t="s">
        <v>1753</v>
      </c>
      <c r="K310" s="224" t="s">
        <v>15873</v>
      </c>
      <c r="L310" s="224" t="s">
        <v>15873</v>
      </c>
      <c r="M310" s="224" t="s">
        <v>15873</v>
      </c>
      <c r="N310" s="224" t="s">
        <v>15873</v>
      </c>
      <c r="O310" s="224" t="s">
        <v>15873</v>
      </c>
      <c r="P310" s="185" t="s">
        <v>15873</v>
      </c>
      <c r="Q310" s="225" t="s">
        <v>15874</v>
      </c>
      <c r="R310" s="182" t="str">
        <f ca="1">IF(ISERROR($V310),"",OFFSET('Smelter Look-up'!$C$4,$V310-4,0)&amp;"")</f>
        <v>TANIOBIS Japan Co., Ltd.</v>
      </c>
      <c r="S310" s="181" t="str">
        <f t="shared" ca="1" si="42"/>
        <v>JP</v>
      </c>
      <c r="T310" s="181" t="str">
        <f ca="1">IF(B310="","",IF(ISERROR(MATCH($J310,SorP!$B$1:$B$6279,0)),"",INDIRECT("'SorP'!$A$"&amp;MATCH($S310&amp;$J310,SorP!C:C,0))))</f>
        <v>JP-08</v>
      </c>
      <c r="U310" s="201"/>
      <c r="V310" s="226">
        <f>IF(C310="",NA(),IF(OR(C310="Smelter not listed",C310="Smelter not yet identified"),MATCH($B310&amp;$D310,'Smelter Look-up'!$J:$J,0),MATCH($B310&amp;$C310,'Smelter Look-up'!$J:$J,0)))</f>
        <v>375</v>
      </c>
      <c r="X310" s="227">
        <f t="shared" si="43"/>
        <v>0</v>
      </c>
      <c r="AB310" s="228" t="str">
        <f t="shared" si="44"/>
        <v>TantalumTANIOBIS Japan Co., Ltd.</v>
      </c>
    </row>
    <row r="311" spans="1:28" s="227" customFormat="1" ht="20">
      <c r="A311" s="181" t="s">
        <v>1417</v>
      </c>
      <c r="B311" s="182" t="s">
        <v>1127</v>
      </c>
      <c r="C311" s="186" t="s">
        <v>15082</v>
      </c>
      <c r="D311" s="230"/>
      <c r="E311" s="182" t="s">
        <v>1097</v>
      </c>
      <c r="F311" s="182" t="s">
        <v>1417</v>
      </c>
      <c r="G311" s="182" t="s">
        <v>13240</v>
      </c>
      <c r="H311" s="183" t="s">
        <v>15873</v>
      </c>
      <c r="I311" s="184" t="s">
        <v>1750</v>
      </c>
      <c r="J311" s="184" t="s">
        <v>1543</v>
      </c>
      <c r="K311" s="224" t="s">
        <v>15873</v>
      </c>
      <c r="L311" s="224" t="s">
        <v>15873</v>
      </c>
      <c r="M311" s="224" t="s">
        <v>15873</v>
      </c>
      <c r="N311" s="224" t="s">
        <v>15873</v>
      </c>
      <c r="O311" s="224" t="s">
        <v>15873</v>
      </c>
      <c r="P311" s="185" t="s">
        <v>15873</v>
      </c>
      <c r="Q311" s="225" t="s">
        <v>15874</v>
      </c>
      <c r="R311" s="182" t="str">
        <f ca="1">IF(ISERROR($V311),"",OFFSET('Smelter Look-up'!$C$4,$V311-4,0)&amp;"")</f>
        <v>TANIOBIS Smelting GmbH &amp; Co. KG</v>
      </c>
      <c r="S311" s="181" t="str">
        <f t="shared" ca="1" si="42"/>
        <v>DE</v>
      </c>
      <c r="T311" s="181" t="str">
        <f ca="1">IF(B311="","",IF(ISERROR(MATCH($J311,SorP!$B$1:$B$6279,0)),"",INDIRECT("'SorP'!$A$"&amp;MATCH($S311&amp;$J311,SorP!C:C,0))))</f>
        <v>DE-BW</v>
      </c>
      <c r="U311" s="201"/>
      <c r="V311" s="226">
        <f>IF(C311="",NA(),IF(OR(C311="Smelter not listed",C311="Smelter not yet identified"),MATCH($B311&amp;$D311,'Smelter Look-up'!$J:$J,0),MATCH($B311&amp;$C311,'Smelter Look-up'!$J:$J,0)))</f>
        <v>376</v>
      </c>
      <c r="X311" s="227">
        <f t="shared" si="43"/>
        <v>0</v>
      </c>
      <c r="AB311" s="228" t="str">
        <f t="shared" si="44"/>
        <v>TantalumTANIOBIS Smelting GmbH &amp; Co. KG</v>
      </c>
    </row>
    <row r="312" spans="1:28" s="227" customFormat="1" ht="27">
      <c r="A312" s="181" t="s">
        <v>1409</v>
      </c>
      <c r="B312" s="182" t="s">
        <v>1127</v>
      </c>
      <c r="C312" s="186" t="s">
        <v>1408</v>
      </c>
      <c r="D312" s="230"/>
      <c r="E312" s="182" t="s">
        <v>2432</v>
      </c>
      <c r="F312" s="182" t="s">
        <v>1409</v>
      </c>
      <c r="G312" s="182" t="s">
        <v>13240</v>
      </c>
      <c r="H312" s="183" t="s">
        <v>15873</v>
      </c>
      <c r="I312" s="184" t="s">
        <v>1754</v>
      </c>
      <c r="J312" s="184" t="s">
        <v>1737</v>
      </c>
      <c r="K312" s="224" t="s">
        <v>15873</v>
      </c>
      <c r="L312" s="224" t="s">
        <v>15873</v>
      </c>
      <c r="M312" s="224" t="s">
        <v>15873</v>
      </c>
      <c r="N312" s="224" t="s">
        <v>15873</v>
      </c>
      <c r="O312" s="224" t="s">
        <v>15873</v>
      </c>
      <c r="P312" s="185" t="s">
        <v>15873</v>
      </c>
      <c r="Q312" s="225" t="s">
        <v>15874</v>
      </c>
      <c r="R312" s="182" t="str">
        <f ca="1">IF(ISERROR($V312),"",OFFSET('Smelter Look-up'!$C$4,$V312-4,0)&amp;"")</f>
        <v>Global Advanced Metals Boyertown</v>
      </c>
      <c r="S312" s="181" t="str">
        <f t="shared" ca="1" si="42"/>
        <v>US</v>
      </c>
      <c r="T312" s="181" t="str">
        <f ca="1">IF(B312="","",IF(ISERROR(MATCH($J312,SorP!$B$1:$B$6279,0)),"",INDIRECT("'SorP'!$A$"&amp;MATCH($S312&amp;$J312,SorP!C:C,0))))</f>
        <v>US-PA</v>
      </c>
      <c r="U312" s="201"/>
      <c r="V312" s="226">
        <f>IF(C312="",NA(),IF(OR(C312="Smelter not listed",C312="Smelter not yet identified"),MATCH($B312&amp;$D312,'Smelter Look-up'!$J:$J,0),MATCH($B312&amp;$C312,'Smelter Look-up'!$J:$J,0)))</f>
        <v>331</v>
      </c>
      <c r="X312" s="227">
        <f t="shared" si="43"/>
        <v>0</v>
      </c>
      <c r="AB312" s="228" t="str">
        <f t="shared" si="44"/>
        <v>TantalumGlobal Advanced Metals Boyertown</v>
      </c>
    </row>
    <row r="313" spans="1:28" s="227" customFormat="1" ht="20">
      <c r="A313" s="181" t="s">
        <v>2270</v>
      </c>
      <c r="B313" s="182" t="s">
        <v>1127</v>
      </c>
      <c r="C313" s="186" t="s">
        <v>2269</v>
      </c>
      <c r="D313" s="230"/>
      <c r="E313" s="182" t="s">
        <v>1096</v>
      </c>
      <c r="F313" s="182" t="s">
        <v>2270</v>
      </c>
      <c r="G313" s="182" t="s">
        <v>13240</v>
      </c>
      <c r="H313" s="183" t="s">
        <v>15873</v>
      </c>
      <c r="I313" s="184" t="s">
        <v>1739</v>
      </c>
      <c r="J313" s="184" t="s">
        <v>13619</v>
      </c>
      <c r="K313" s="224" t="s">
        <v>15873</v>
      </c>
      <c r="L313" s="224" t="s">
        <v>15873</v>
      </c>
      <c r="M313" s="224" t="s">
        <v>15873</v>
      </c>
      <c r="N313" s="224" t="s">
        <v>15873</v>
      </c>
      <c r="O313" s="224" t="s">
        <v>15873</v>
      </c>
      <c r="P313" s="185" t="s">
        <v>15873</v>
      </c>
      <c r="Q313" s="225" t="s">
        <v>15874</v>
      </c>
      <c r="R313" s="182" t="str">
        <f ca="1">IF(ISERROR($V313),"",OFFSET('Smelter Look-up'!$C$4,$V313-4,0)&amp;"")</f>
        <v>Jiangxi Tuohong New Raw Material</v>
      </c>
      <c r="S313" s="181" t="str">
        <f t="shared" ca="1" si="42"/>
        <v>CN</v>
      </c>
      <c r="T313" s="181" t="str">
        <f ca="1">IF(B313="","",IF(ISERROR(MATCH($J313,SorP!$B$1:$B$6279,0)),"",INDIRECT("'SorP'!$A$"&amp;MATCH($S313&amp;$J313,SorP!C:C,0))))</f>
        <v>CN-JX</v>
      </c>
      <c r="U313" s="201"/>
      <c r="V313" s="226">
        <f>IF(C313="",NA(),IF(OR(C313="Smelter not listed",C313="Smelter not yet identified"),MATCH($B313&amp;$D313,'Smelter Look-up'!$J:$J,0),MATCH($B313&amp;$C313,'Smelter Look-up'!$J:$J,0)))</f>
        <v>340</v>
      </c>
      <c r="X313" s="227">
        <f t="shared" si="43"/>
        <v>0</v>
      </c>
      <c r="AB313" s="228" t="str">
        <f t="shared" si="44"/>
        <v>TantalumJiangxi Tuohong New Raw Material</v>
      </c>
    </row>
    <row r="314" spans="1:28" s="227" customFormat="1" ht="27">
      <c r="A314" s="181" t="s">
        <v>728</v>
      </c>
      <c r="B314" s="182" t="s">
        <v>1125</v>
      </c>
      <c r="C314" s="186" t="s">
        <v>911</v>
      </c>
      <c r="D314" s="230"/>
      <c r="E314" s="182" t="s">
        <v>2431</v>
      </c>
      <c r="F314" s="182" t="s">
        <v>728</v>
      </c>
      <c r="G314" s="182" t="s">
        <v>13240</v>
      </c>
      <c r="H314" s="183" t="s">
        <v>15873</v>
      </c>
      <c r="I314" s="184" t="s">
        <v>1661</v>
      </c>
      <c r="J314" s="184" t="s">
        <v>11511</v>
      </c>
      <c r="K314" s="224" t="s">
        <v>15876</v>
      </c>
      <c r="L314" s="224" t="s">
        <v>15877</v>
      </c>
      <c r="M314" s="224" t="s">
        <v>2351</v>
      </c>
      <c r="N314" s="224" t="s">
        <v>15813</v>
      </c>
      <c r="O314" s="224" t="s">
        <v>15813</v>
      </c>
      <c r="P314" s="185" t="s">
        <v>488</v>
      </c>
      <c r="Q314" s="225" t="s">
        <v>2351</v>
      </c>
      <c r="R314" s="182" t="str">
        <f ca="1">IF(ISERROR($V314),"",OFFSET('Smelter Look-up'!$C$4,$V314-4,0)&amp;"")</f>
        <v>Solar Applied Materials Technology Corp.</v>
      </c>
      <c r="S314" s="181" t="str">
        <f t="shared" ca="1" si="42"/>
        <v>TW</v>
      </c>
      <c r="T314" s="181" t="str">
        <f ca="1">IF(B314="","",IF(ISERROR(MATCH($J314,SorP!$B$1:$B$6279,0)),"",INDIRECT("'SorP'!$A$"&amp;MATCH($S314&amp;$J314,SorP!C:C,0))))</f>
        <v>TW-TNN</v>
      </c>
      <c r="U314" s="201"/>
      <c r="V314" s="226">
        <f>IF(C314="",NA(),IF(OR(C314="Smelter not listed",C314="Smelter not yet identified"),MATCH($B314&amp;$D314,'Smelter Look-up'!$J:$J,0),MATCH($B314&amp;$C314,'Smelter Look-up'!$J:$J,0)))</f>
        <v>258</v>
      </c>
      <c r="X314" s="227">
        <f t="shared" si="43"/>
        <v>0</v>
      </c>
      <c r="AB314" s="228" t="str">
        <f t="shared" si="44"/>
        <v>GoldSolar Applied Materials Technology Corp.</v>
      </c>
    </row>
    <row r="315" spans="1:28" s="227" customFormat="1" ht="27">
      <c r="A315" s="181" t="s">
        <v>702</v>
      </c>
      <c r="B315" s="182" t="s">
        <v>1125</v>
      </c>
      <c r="C315" s="186" t="s">
        <v>57</v>
      </c>
      <c r="D315" s="230"/>
      <c r="E315" s="182" t="s">
        <v>1104</v>
      </c>
      <c r="F315" s="182" t="s">
        <v>702</v>
      </c>
      <c r="G315" s="182" t="s">
        <v>13240</v>
      </c>
      <c r="H315" s="183" t="s">
        <v>15878</v>
      </c>
      <c r="I315" s="184" t="s">
        <v>1618</v>
      </c>
      <c r="J315" s="184" t="s">
        <v>1580</v>
      </c>
      <c r="K315" s="224" t="s">
        <v>15879</v>
      </c>
      <c r="L315" s="224" t="s">
        <v>15880</v>
      </c>
      <c r="M315" s="224" t="s">
        <v>15873</v>
      </c>
      <c r="N315" s="224" t="s">
        <v>15873</v>
      </c>
      <c r="O315" s="224" t="s">
        <v>15873</v>
      </c>
      <c r="P315" s="185" t="s">
        <v>15873</v>
      </c>
      <c r="Q315" s="225" t="s">
        <v>15881</v>
      </c>
      <c r="R315" s="182" t="str">
        <f ca="1">IF(ISERROR($V315),"",OFFSET('Smelter Look-up'!$C$4,$V315-4,0)&amp;"")</f>
        <v>Matsuda Sangyo Co., Ltd.</v>
      </c>
      <c r="S315" s="181" t="str">
        <f t="shared" ca="1" si="42"/>
        <v>JP</v>
      </c>
      <c r="T315" s="181" t="str">
        <f ca="1">IF(B315="","",IF(ISERROR(MATCH($J315,SorP!$B$1:$B$6279,0)),"",INDIRECT("'SorP'!$A$"&amp;MATCH($S315&amp;$J315,SorP!C:C,0))))</f>
        <v>JP-11</v>
      </c>
      <c r="U315" s="201"/>
      <c r="V315" s="226">
        <f>IF(C315="",NA(),IF(OR(C315="Smelter not listed",C315="Smelter not yet identified"),MATCH($B315&amp;$D315,'Smelter Look-up'!$J:$J,0),MATCH($B315&amp;$C315,'Smelter Look-up'!$J:$J,0)))</f>
        <v>164</v>
      </c>
      <c r="X315" s="227">
        <f t="shared" si="43"/>
        <v>0</v>
      </c>
      <c r="AB315" s="228" t="str">
        <f t="shared" si="44"/>
        <v>GoldMatsuda Sangyo Co., Ltd.</v>
      </c>
    </row>
    <row r="316" spans="1:28" s="227" customFormat="1" ht="67.5">
      <c r="A316" s="181" t="s">
        <v>393</v>
      </c>
      <c r="B316" s="182" t="s">
        <v>1128</v>
      </c>
      <c r="C316" s="186" t="s">
        <v>392</v>
      </c>
      <c r="D316" s="230" t="s">
        <v>15882</v>
      </c>
      <c r="E316" s="182" t="s">
        <v>1096</v>
      </c>
      <c r="F316" s="182" t="s">
        <v>393</v>
      </c>
      <c r="G316" s="182" t="s">
        <v>13240</v>
      </c>
      <c r="H316" s="183" t="s">
        <v>15883</v>
      </c>
      <c r="I316" s="184" t="s">
        <v>1773</v>
      </c>
      <c r="J316" s="184" t="s">
        <v>15884</v>
      </c>
      <c r="K316" s="224" t="s">
        <v>15885</v>
      </c>
      <c r="L316" s="224" t="s">
        <v>15886</v>
      </c>
      <c r="M316" s="224" t="s">
        <v>15873</v>
      </c>
      <c r="N316" s="224" t="s">
        <v>15887</v>
      </c>
      <c r="O316" s="224" t="s">
        <v>15888</v>
      </c>
      <c r="P316" s="185" t="s">
        <v>489</v>
      </c>
      <c r="Q316" s="225" t="s">
        <v>2351</v>
      </c>
      <c r="R316" s="182" t="str">
        <f ca="1">IF(ISERROR($V316),"",OFFSET('Smelter Look-up'!$C$4,$V316-4,0)&amp;"")</f>
        <v>Ganzhou Seadragon W &amp; Mo Co., Ltd.</v>
      </c>
      <c r="S316" s="181" t="str">
        <f t="shared" ca="1" si="42"/>
        <v>CN</v>
      </c>
      <c r="T316" s="181" t="str">
        <f ca="1">IF(B316="","",IF(ISERROR(MATCH($J316,SorP!$B$1:$B$6279,0)),"",INDIRECT("'SorP'!$A$"&amp;MATCH($S316&amp;$J316,SorP!C:C,0))))</f>
        <v/>
      </c>
      <c r="U316" s="201"/>
      <c r="V316" s="226">
        <f>IF(C316="",NA(),IF(OR(C316="Smelter not listed",C316="Smelter not yet identified"),MATCH($B316&amp;$D316,'Smelter Look-up'!$J:$J,0),MATCH($B316&amp;$C316,'Smelter Look-up'!$J:$J,0)))</f>
        <v>583</v>
      </c>
      <c r="X316" s="227">
        <f t="shared" si="43"/>
        <v>0</v>
      </c>
      <c r="AB316" s="228" t="str">
        <f t="shared" si="44"/>
        <v>TungstenGanzhou Seadragon W &amp; Mo Co., Ltd.</v>
      </c>
    </row>
    <row r="317" spans="1:28" s="227" customFormat="1" ht="27">
      <c r="A317" s="181" t="s">
        <v>1424</v>
      </c>
      <c r="B317" s="182" t="s">
        <v>1128</v>
      </c>
      <c r="C317" s="186" t="s">
        <v>1423</v>
      </c>
      <c r="D317" s="230" t="s">
        <v>15889</v>
      </c>
      <c r="E317" s="182" t="s">
        <v>1096</v>
      </c>
      <c r="F317" s="182" t="s">
        <v>1424</v>
      </c>
      <c r="G317" s="182" t="s">
        <v>13240</v>
      </c>
      <c r="H317" s="183" t="s">
        <v>15890</v>
      </c>
      <c r="I317" s="184" t="s">
        <v>1773</v>
      </c>
      <c r="J317" s="184" t="s">
        <v>13619</v>
      </c>
      <c r="K317" s="224" t="s">
        <v>15891</v>
      </c>
      <c r="L317" s="224" t="s">
        <v>15892</v>
      </c>
      <c r="M317" s="224" t="s">
        <v>15873</v>
      </c>
      <c r="N317" s="224" t="s">
        <v>15893</v>
      </c>
      <c r="O317" s="224" t="s">
        <v>15888</v>
      </c>
      <c r="P317" s="185" t="s">
        <v>489</v>
      </c>
      <c r="Q317" s="225" t="s">
        <v>15874</v>
      </c>
      <c r="R317" s="182" t="str">
        <f ca="1">IF(ISERROR($V317),"",OFFSET('Smelter Look-up'!$C$4,$V317-4,0)&amp;"")</f>
        <v>Jiangwu H.C. Starck Tungsten Products Co., Ltd.</v>
      </c>
      <c r="S317" s="181" t="str">
        <f t="shared" ca="1" si="42"/>
        <v>CN</v>
      </c>
      <c r="T317" s="181" t="str">
        <f ca="1">IF(B317="","",IF(ISERROR(MATCH($J317,SorP!$B$1:$B$6279,0)),"",INDIRECT("'SorP'!$A$"&amp;MATCH($S317&amp;$J317,SorP!C:C,0))))</f>
        <v>CN-JX</v>
      </c>
      <c r="U317" s="201"/>
      <c r="V317" s="226">
        <f>IF(C317="",NA(),IF(OR(C317="Smelter not listed",C317="Smelter not yet identified"),MATCH($B317&amp;$D317,'Smelter Look-up'!$J:$J,0),MATCH($B317&amp;$C317,'Smelter Look-up'!$J:$J,0)))</f>
        <v>601</v>
      </c>
      <c r="X317" s="227">
        <f t="shared" si="43"/>
        <v>0</v>
      </c>
      <c r="AB317" s="228" t="str">
        <f t="shared" si="44"/>
        <v>TungstenJiangwu H.C. Starck Tungsten Products Co., Ltd.</v>
      </c>
    </row>
    <row r="318" spans="1:28" s="227" customFormat="1" ht="27">
      <c r="A318" s="181" t="s">
        <v>799</v>
      </c>
      <c r="B318" s="182" t="s">
        <v>1128</v>
      </c>
      <c r="C318" s="186" t="s">
        <v>1378</v>
      </c>
      <c r="D318" s="230"/>
      <c r="E318" s="182" t="s">
        <v>1096</v>
      </c>
      <c r="F318" s="182" t="s">
        <v>799</v>
      </c>
      <c r="G318" s="182" t="s">
        <v>13240</v>
      </c>
      <c r="H318" s="183" t="s">
        <v>15894</v>
      </c>
      <c r="I318" s="184" t="s">
        <v>1832</v>
      </c>
      <c r="J318" s="184" t="s">
        <v>13618</v>
      </c>
      <c r="K318" s="224" t="s">
        <v>15895</v>
      </c>
      <c r="L318" s="224" t="s">
        <v>15896</v>
      </c>
      <c r="M318" s="224" t="s">
        <v>15873</v>
      </c>
      <c r="N318" s="224" t="s">
        <v>15897</v>
      </c>
      <c r="O318" s="224" t="s">
        <v>1096</v>
      </c>
      <c r="P318" s="185" t="s">
        <v>489</v>
      </c>
      <c r="Q318" s="225" t="s">
        <v>15898</v>
      </c>
      <c r="R318" s="182" t="str">
        <f ca="1">IF(ISERROR($V318),"",OFFSET('Smelter Look-up'!$C$4,$V318-4,0)&amp;"")</f>
        <v>Xiamen Tungsten Co., Ltd.</v>
      </c>
      <c r="S318" s="181" t="str">
        <f t="shared" ca="1" si="42"/>
        <v>CN</v>
      </c>
      <c r="T318" s="181" t="str">
        <f ca="1">IF(B318="","",IF(ISERROR(MATCH($J318,SorP!$B$1:$B$6279,0)),"",INDIRECT("'SorP'!$A$"&amp;MATCH($S318&amp;$J318,SorP!C:C,0))))</f>
        <v>CN-FJ</v>
      </c>
      <c r="U318" s="201"/>
      <c r="V318" s="226">
        <f>IF(C318="",NA(),IF(OR(C318="Smelter not listed",C318="Smelter not yet identified"),MATCH($B318&amp;$D318,'Smelter Look-up'!$J:$J,0),MATCH($B318&amp;$C318,'Smelter Look-up'!$J:$J,0)))</f>
        <v>636</v>
      </c>
      <c r="X318" s="227">
        <f t="shared" si="43"/>
        <v>0</v>
      </c>
      <c r="AB318" s="228" t="str">
        <f t="shared" si="44"/>
        <v>TungstenXiamen Tungsten Co., Ltd.</v>
      </c>
    </row>
    <row r="319" spans="1:28" s="227" customFormat="1" ht="27">
      <c r="A319" s="181" t="s">
        <v>1401</v>
      </c>
      <c r="B319" s="182" t="s">
        <v>1128</v>
      </c>
      <c r="C319" s="186" t="s">
        <v>1400</v>
      </c>
      <c r="D319" s="230" t="s">
        <v>15899</v>
      </c>
      <c r="E319" s="182" t="s">
        <v>1096</v>
      </c>
      <c r="F319" s="182" t="s">
        <v>1401</v>
      </c>
      <c r="G319" s="182" t="s">
        <v>13240</v>
      </c>
      <c r="H319" s="183" t="s">
        <v>15900</v>
      </c>
      <c r="I319" s="184" t="s">
        <v>1774</v>
      </c>
      <c r="J319" s="184" t="s">
        <v>13623</v>
      </c>
      <c r="K319" s="224" t="s">
        <v>15901</v>
      </c>
      <c r="L319" s="224" t="s">
        <v>15902</v>
      </c>
      <c r="M319" s="224" t="s">
        <v>15873</v>
      </c>
      <c r="N319" s="224" t="s">
        <v>15903</v>
      </c>
      <c r="O319" s="224" t="s">
        <v>15888</v>
      </c>
      <c r="P319" s="185" t="s">
        <v>489</v>
      </c>
      <c r="Q319" s="225" t="s">
        <v>2351</v>
      </c>
      <c r="R319" s="182" t="str">
        <f ca="1">IF(ISERROR($V319),"",OFFSET('Smelter Look-up'!$C$4,$V319-4,0)&amp;"")</f>
        <v>Hunan Shizhuyuan Nonferrous Metals Co., Ltd. Chenzhou Tungsten Products Branch</v>
      </c>
      <c r="S319" s="181" t="str">
        <f t="shared" ca="1" si="42"/>
        <v>CN</v>
      </c>
      <c r="T319" s="181" t="str">
        <f ca="1">IF(B319="","",IF(ISERROR(MATCH($J319,SorP!$B$1:$B$6279,0)),"",INDIRECT("'SorP'!$A$"&amp;MATCH($S319&amp;$J319,SorP!C:C,0))))</f>
        <v>CN-HN</v>
      </c>
      <c r="U319" s="201"/>
      <c r="V319" s="226">
        <f>IF(C319="",NA(),IF(OR(C319="Smelter not listed",C319="Smelter not yet identified"),MATCH($B319&amp;$D319,'Smelter Look-up'!$J:$J,0),MATCH($B319&amp;$C319,'Smelter Look-up'!$J:$J,0)))</f>
        <v>569</v>
      </c>
      <c r="X319" s="227">
        <f t="shared" si="43"/>
        <v>0</v>
      </c>
      <c r="AB319" s="228" t="str">
        <f t="shared" si="44"/>
        <v>TungstenChenzhou Diamond Tungsten Products Co., Ltd.</v>
      </c>
    </row>
    <row r="320" spans="1:28" s="227" customFormat="1" ht="20">
      <c r="A320" s="181" t="s">
        <v>791</v>
      </c>
      <c r="B320" s="182" t="s">
        <v>1128</v>
      </c>
      <c r="C320" s="186" t="s">
        <v>1374</v>
      </c>
      <c r="D320" s="230"/>
      <c r="E320" s="182" t="s">
        <v>1096</v>
      </c>
      <c r="F320" s="182" t="s">
        <v>791</v>
      </c>
      <c r="G320" s="182" t="s">
        <v>13240</v>
      </c>
      <c r="H320" s="183" t="s">
        <v>15873</v>
      </c>
      <c r="I320" s="184" t="s">
        <v>1773</v>
      </c>
      <c r="J320" s="184" t="s">
        <v>13619</v>
      </c>
      <c r="K320" s="224" t="s">
        <v>15873</v>
      </c>
      <c r="L320" s="224" t="s">
        <v>15873</v>
      </c>
      <c r="M320" s="224" t="s">
        <v>15873</v>
      </c>
      <c r="N320" s="224" t="s">
        <v>15873</v>
      </c>
      <c r="O320" s="224" t="s">
        <v>15873</v>
      </c>
      <c r="P320" s="185" t="s">
        <v>15873</v>
      </c>
      <c r="Q320" s="225" t="s">
        <v>2351</v>
      </c>
      <c r="R320" s="182" t="str">
        <f ca="1">IF(ISERROR($V320),"",OFFSET('Smelter Look-up'!$C$4,$V320-4,0)&amp;"")</f>
        <v>Chongyi Zhangyuan Tungsten Co., Ltd.</v>
      </c>
      <c r="S320" s="181" t="str">
        <f t="shared" ca="1" si="42"/>
        <v>CN</v>
      </c>
      <c r="T320" s="181" t="str">
        <f ca="1">IF(B320="","",IF(ISERROR(MATCH($J320,SorP!$B$1:$B$6279,0)),"",INDIRECT("'SorP'!$A$"&amp;MATCH($S320&amp;$J320,SorP!C:C,0))))</f>
        <v>CN-JX</v>
      </c>
      <c r="U320" s="201"/>
      <c r="V320" s="226">
        <f>IF(C320="",NA(),IF(OR(C320="Smelter not listed",C320="Smelter not yet identified"),MATCH($B320&amp;$D320,'Smelter Look-up'!$J:$J,0),MATCH($B320&amp;$C320,'Smelter Look-up'!$J:$J,0)))</f>
        <v>573</v>
      </c>
      <c r="X320" s="227">
        <f t="shared" si="43"/>
        <v>0</v>
      </c>
      <c r="AB320" s="228" t="str">
        <f t="shared" si="44"/>
        <v>TungstenChongyi Zhangyuan Tungsten Co., Ltd.</v>
      </c>
    </row>
    <row r="321" spans="1:28" s="227" customFormat="1" ht="27">
      <c r="A321" s="181" t="s">
        <v>730</v>
      </c>
      <c r="B321" s="182" t="s">
        <v>1125</v>
      </c>
      <c r="C321" s="186" t="s">
        <v>1228</v>
      </c>
      <c r="D321" s="230"/>
      <c r="E321" s="182" t="s">
        <v>1104</v>
      </c>
      <c r="F321" s="182" t="s">
        <v>730</v>
      </c>
      <c r="G321" s="182" t="s">
        <v>13240</v>
      </c>
      <c r="H321" s="183" t="s">
        <v>15904</v>
      </c>
      <c r="I321" s="184" t="s">
        <v>1663</v>
      </c>
      <c r="J321" s="184" t="s">
        <v>1664</v>
      </c>
      <c r="K321" s="224" t="s">
        <v>15905</v>
      </c>
      <c r="L321" s="224" t="s">
        <v>15906</v>
      </c>
      <c r="M321" s="224" t="s">
        <v>15907</v>
      </c>
      <c r="N321" s="224" t="s">
        <v>15813</v>
      </c>
      <c r="O321" s="224" t="s">
        <v>15813</v>
      </c>
      <c r="P321" s="185" t="s">
        <v>488</v>
      </c>
      <c r="Q321" s="225" t="s">
        <v>2351</v>
      </c>
      <c r="R321" s="182" t="str">
        <f ca="1">IF(ISERROR($V321),"",OFFSET('Smelter Look-up'!$C$4,$V321-4,0)&amp;"")</f>
        <v>Tanaka Kikinzoku Kogyo K.K.</v>
      </c>
      <c r="S321" s="181" t="str">
        <f t="shared" ca="1" si="42"/>
        <v>JP</v>
      </c>
      <c r="T321" s="181" t="str">
        <f ca="1">IF(B321="","",IF(ISERROR(MATCH($J321,SorP!$B$1:$B$6279,0)),"",INDIRECT("'SorP'!$A$"&amp;MATCH($S321&amp;$J321,SorP!C:C,0))))</f>
        <v>JP-14</v>
      </c>
      <c r="U321" s="201"/>
      <c r="V321" s="226">
        <f>IF(C321="",NA(),IF(OR(C321="Smelter not listed",C321="Smelter not yet identified"),MATCH($B321&amp;$D321,'Smelter Look-up'!$J:$J,0),MATCH($B321&amp;$C321,'Smelter Look-up'!$J:$J,0)))</f>
        <v>278</v>
      </c>
      <c r="X321" s="227">
        <f t="shared" si="43"/>
        <v>0</v>
      </c>
      <c r="AB321" s="228" t="str">
        <f t="shared" si="44"/>
        <v>GoldTanaka Kikinzoku Kogyo K.K.</v>
      </c>
    </row>
    <row r="322" spans="1:28" s="227" customFormat="1" ht="27">
      <c r="A322" s="181" t="s">
        <v>702</v>
      </c>
      <c r="B322" s="182" t="s">
        <v>1125</v>
      </c>
      <c r="C322" s="186" t="s">
        <v>57</v>
      </c>
      <c r="D322" s="230"/>
      <c r="E322" s="182" t="s">
        <v>1104</v>
      </c>
      <c r="F322" s="182" t="s">
        <v>702</v>
      </c>
      <c r="G322" s="182" t="s">
        <v>13240</v>
      </c>
      <c r="H322" s="183" t="s">
        <v>15805</v>
      </c>
      <c r="I322" s="184" t="s">
        <v>1618</v>
      </c>
      <c r="J322" s="184" t="s">
        <v>1580</v>
      </c>
      <c r="K322" s="224" t="s">
        <v>15806</v>
      </c>
      <c r="L322" s="224" t="s">
        <v>15807</v>
      </c>
      <c r="M322" s="224" t="s">
        <v>15808</v>
      </c>
      <c r="N322" s="224" t="s">
        <v>15809</v>
      </c>
      <c r="O322" s="224" t="s">
        <v>15809</v>
      </c>
      <c r="P322" s="185" t="s">
        <v>488</v>
      </c>
      <c r="Q322" s="225" t="s">
        <v>15810</v>
      </c>
      <c r="R322" s="182" t="str">
        <f ca="1">IF(ISERROR($V322),"",OFFSET('Smelter Look-up'!$C$4,$V322-4,0)&amp;"")</f>
        <v>Matsuda Sangyo Co., Ltd.</v>
      </c>
      <c r="S322" s="181" t="str">
        <f t="shared" ca="1" si="42"/>
        <v>JP</v>
      </c>
      <c r="T322" s="181" t="str">
        <f ca="1">IF(B322="","",IF(ISERROR(MATCH($J322,SorP!$B$1:$B$6279,0)),"",INDIRECT("'SorP'!$A$"&amp;MATCH($S322&amp;$J322,SorP!C:C,0))))</f>
        <v>JP-11</v>
      </c>
      <c r="U322" s="201"/>
      <c r="V322" s="226">
        <f>IF(C322="",NA(),IF(OR(C322="Smelter not listed",C322="Smelter not yet identified"),MATCH($B322&amp;$D322,'Smelter Look-up'!$J:$J,0),MATCH($B322&amp;$C322,'Smelter Look-up'!$J:$J,0)))</f>
        <v>164</v>
      </c>
      <c r="X322" s="227">
        <f t="shared" si="43"/>
        <v>0</v>
      </c>
      <c r="AB322" s="228" t="str">
        <f t="shared" si="44"/>
        <v>GoldMatsuda Sangyo Co., Ltd.</v>
      </c>
    </row>
    <row r="323" spans="1:28" s="227" customFormat="1" ht="27">
      <c r="A323" s="181" t="s">
        <v>728</v>
      </c>
      <c r="B323" s="182" t="s">
        <v>1125</v>
      </c>
      <c r="C323" s="186" t="s">
        <v>911</v>
      </c>
      <c r="D323" s="230"/>
      <c r="E323" s="182" t="s">
        <v>2431</v>
      </c>
      <c r="F323" s="182" t="s">
        <v>728</v>
      </c>
      <c r="G323" s="182" t="s">
        <v>13240</v>
      </c>
      <c r="H323" s="183"/>
      <c r="I323" s="184" t="s">
        <v>1661</v>
      </c>
      <c r="J323" s="184" t="s">
        <v>11511</v>
      </c>
      <c r="K323" s="224" t="s">
        <v>15811</v>
      </c>
      <c r="L323" s="224" t="s">
        <v>15812</v>
      </c>
      <c r="M323" s="224" t="s">
        <v>2351</v>
      </c>
      <c r="N323" s="224" t="s">
        <v>15813</v>
      </c>
      <c r="O323" s="224" t="s">
        <v>15813</v>
      </c>
      <c r="P323" s="185" t="s">
        <v>488</v>
      </c>
      <c r="Q323" s="225" t="s">
        <v>2351</v>
      </c>
      <c r="R323" s="182" t="str">
        <f ca="1">IF(ISERROR($V323),"",OFFSET('Smelter Look-up'!$C$4,$V323-4,0)&amp;"")</f>
        <v>Solar Applied Materials Technology Corp.</v>
      </c>
      <c r="S323" s="181" t="str">
        <f t="shared" ca="1" si="42"/>
        <v>TW</v>
      </c>
      <c r="T323" s="181" t="str">
        <f ca="1">IF(B323="","",IF(ISERROR(MATCH($J323,SorP!$B$1:$B$6279,0)),"",INDIRECT("'SorP'!$A$"&amp;MATCH($S323&amp;$J323,SorP!C:C,0))))</f>
        <v>TW-TNN</v>
      </c>
      <c r="U323" s="201"/>
      <c r="V323" s="226">
        <f>IF(C323="",NA(),IF(OR(C323="Smelter not listed",C323="Smelter not yet identified"),MATCH($B323&amp;$D323,'Smelter Look-up'!$J:$J,0),MATCH($B323&amp;$C323,'Smelter Look-up'!$J:$J,0)))</f>
        <v>258</v>
      </c>
      <c r="X323" s="227">
        <f t="shared" si="43"/>
        <v>0</v>
      </c>
      <c r="AB323" s="228" t="str">
        <f t="shared" si="44"/>
        <v>GoldSolar Applied Materials Technology Corp.</v>
      </c>
    </row>
    <row r="324" spans="1:28" s="227" customFormat="1" ht="27">
      <c r="A324" s="181" t="s">
        <v>396</v>
      </c>
      <c r="B324" s="182" t="s">
        <v>1127</v>
      </c>
      <c r="C324" s="186" t="s">
        <v>3</v>
      </c>
      <c r="D324" s="230"/>
      <c r="E324" s="182" t="s">
        <v>1096</v>
      </c>
      <c r="F324" s="182" t="s">
        <v>396</v>
      </c>
      <c r="G324" s="182" t="s">
        <v>13240</v>
      </c>
      <c r="H324" s="183">
        <v>0</v>
      </c>
      <c r="I324" s="184" t="s">
        <v>1740</v>
      </c>
      <c r="J324" s="184" t="s">
        <v>13623</v>
      </c>
      <c r="K324" s="224" t="s">
        <v>15814</v>
      </c>
      <c r="L324" s="224" t="s">
        <v>15815</v>
      </c>
      <c r="M324" s="224"/>
      <c r="N324" s="224" t="s">
        <v>2351</v>
      </c>
      <c r="O324" s="224" t="s">
        <v>2351</v>
      </c>
      <c r="P324" s="185" t="s">
        <v>489</v>
      </c>
      <c r="Q324" s="225"/>
      <c r="R324" s="182" t="str">
        <f ca="1">IF(ISERROR($V324),"",OFFSET('Smelter Look-up'!$C$4,$V324-4,0)&amp;"")</f>
        <v>Hengyang King Xing Lifeng New Materials Co., Ltd.</v>
      </c>
      <c r="S324" s="181" t="str">
        <f t="shared" ca="1" si="42"/>
        <v>CN</v>
      </c>
      <c r="T324" s="181" t="str">
        <f ca="1">IF(B324="","",IF(ISERROR(MATCH($J324,SorP!$B$1:$B$6279,0)),"",INDIRECT("'SorP'!$A$"&amp;MATCH($S324&amp;$J324,SorP!C:C,0))))</f>
        <v>CN-HN</v>
      </c>
      <c r="U324" s="201"/>
      <c r="V324" s="226">
        <f>IF(C324="",NA(),IF(OR(C324="Smelter not listed",C324="Smelter not yet identified"),MATCH($B324&amp;$D324,'Smelter Look-up'!$J:$J,0),MATCH($B324&amp;$C324,'Smelter Look-up'!$J:$J,0)))</f>
        <v>338</v>
      </c>
      <c r="X324" s="227">
        <f t="shared" si="43"/>
        <v>0</v>
      </c>
      <c r="AB324" s="228" t="str">
        <f t="shared" si="44"/>
        <v>TantalumHengyang King Xing Lifeng New Materials Co., Ltd.</v>
      </c>
    </row>
    <row r="325" spans="1:28" s="227" customFormat="1" ht="20">
      <c r="A325" s="181" t="s">
        <v>749</v>
      </c>
      <c r="B325" s="182" t="s">
        <v>1127</v>
      </c>
      <c r="C325" s="186" t="s">
        <v>4</v>
      </c>
      <c r="D325" s="230"/>
      <c r="E325" s="182" t="s">
        <v>1096</v>
      </c>
      <c r="F325" s="182" t="s">
        <v>749</v>
      </c>
      <c r="G325" s="182" t="s">
        <v>13240</v>
      </c>
      <c r="H325" s="183">
        <v>0</v>
      </c>
      <c r="I325" s="184" t="s">
        <v>1720</v>
      </c>
      <c r="J325" s="184" t="s">
        <v>13619</v>
      </c>
      <c r="K325" s="224" t="s">
        <v>15816</v>
      </c>
      <c r="L325" s="224" t="s">
        <v>15817</v>
      </c>
      <c r="M325" s="224"/>
      <c r="N325" s="224" t="s">
        <v>2351</v>
      </c>
      <c r="O325" s="224" t="s">
        <v>2351</v>
      </c>
      <c r="P325" s="185" t="s">
        <v>489</v>
      </c>
      <c r="Q325" s="225"/>
      <c r="R325" s="182" t="str">
        <f ca="1">IF(ISERROR($V325),"",OFFSET('Smelter Look-up'!$C$4,$V325-4,0)&amp;"")</f>
        <v>JiuJiang JinXin Nonferrous Metals Co., Ltd.</v>
      </c>
      <c r="S325" s="181" t="str">
        <f t="shared" ref="S325" ca="1" si="45">IF(B325="","",IF(ISERROR(MATCH($E325,CL,0)),"Unknown",INDIRECT("'C'!$A$"&amp;MATCH($E325,CL,0)+1)))</f>
        <v>CN</v>
      </c>
      <c r="T325" s="181" t="str">
        <f ca="1">IF(B325="","",IF(ISERROR(MATCH($J325,SorP!$B$1:$B$6279,0)),"",INDIRECT("'SorP'!$A$"&amp;MATCH($S325&amp;$J325,SorP!C:C,0))))</f>
        <v>CN-JX</v>
      </c>
      <c r="U325" s="201"/>
      <c r="V325" s="226">
        <f>IF(C325="",NA(),IF(OR(C325="Smelter not listed",C325="Smelter not yet identified"),MATCH($B325&amp;$D325,'Smelter Look-up'!$J:$J,0),MATCH($B325&amp;$C325,'Smelter Look-up'!$J:$J,0)))</f>
        <v>341</v>
      </c>
      <c r="X325" s="227">
        <f t="shared" ref="X325" si="46">IF(AND(C325="Smelter not listed",OR(LEN(D325)=0,LEN(E325)=0)),1,0)</f>
        <v>0</v>
      </c>
      <c r="AB325" s="228" t="str">
        <f t="shared" ref="AB325" si="47">B325&amp;C325</f>
        <v>TantalumJiuJiang JinXin Nonferrous Metals Co., Ltd.</v>
      </c>
    </row>
    <row r="326" spans="1:28" s="227" customFormat="1" ht="20">
      <c r="A326" s="181" t="s">
        <v>750</v>
      </c>
      <c r="B326" s="182" t="s">
        <v>1127</v>
      </c>
      <c r="C326" s="186" t="s">
        <v>46</v>
      </c>
      <c r="D326" s="230"/>
      <c r="E326" s="182" t="s">
        <v>1096</v>
      </c>
      <c r="F326" s="182" t="s">
        <v>750</v>
      </c>
      <c r="G326" s="182" t="s">
        <v>13240</v>
      </c>
      <c r="H326" s="183">
        <v>0</v>
      </c>
      <c r="I326" s="184" t="s">
        <v>1720</v>
      </c>
      <c r="J326" s="184" t="s">
        <v>13619</v>
      </c>
      <c r="K326" s="224" t="s">
        <v>15818</v>
      </c>
      <c r="L326" s="224" t="s">
        <v>15819</v>
      </c>
      <c r="M326" s="224"/>
      <c r="N326" s="224" t="s">
        <v>2351</v>
      </c>
      <c r="O326" s="224" t="s">
        <v>2351</v>
      </c>
      <c r="P326" s="185" t="s">
        <v>489</v>
      </c>
      <c r="Q326" s="225"/>
      <c r="R326" s="182" t="str">
        <f ca="1">IF(ISERROR($V326),"",OFFSET('Smelter Look-up'!$C$4,$V326-4,0)&amp;"")</f>
        <v>Jiujiang Tanbre Co., Ltd.</v>
      </c>
      <c r="S326" s="181" t="str">
        <f t="shared" ref="S326:S357" ca="1" si="48">IF(B326="","",IF(ISERROR(MATCH($E326,CL,0)),"Unknown",INDIRECT("'C'!$A$"&amp;MATCH($E326,CL,0)+1)))</f>
        <v>CN</v>
      </c>
      <c r="T326" s="181" t="str">
        <f ca="1">IF(B326="","",IF(ISERROR(MATCH($J326,SorP!$B$1:$B$6279,0)),"",INDIRECT("'SorP'!$A$"&amp;MATCH($S326&amp;$J326,SorP!C:C,0))))</f>
        <v>CN-JX</v>
      </c>
      <c r="U326" s="201"/>
      <c r="V326" s="226">
        <f>IF(C326="",NA(),IF(OR(C326="Smelter not listed",C326="Smelter not yet identified"),MATCH($B326&amp;$D326,'Smelter Look-up'!$J:$J,0),MATCH($B326&amp;$C326,'Smelter Look-up'!$J:$J,0)))</f>
        <v>343</v>
      </c>
      <c r="X326" s="227">
        <f t="shared" ref="X326:X357" si="49">IF(AND(C326="Smelter not listed",OR(LEN(D326)=0,LEN(E326)=0)),1,0)</f>
        <v>0</v>
      </c>
      <c r="AB326" s="228" t="str">
        <f t="shared" ref="AB326:AB357" si="50">B326&amp;C326</f>
        <v>TantalumJiujiang Tanbre Co., Ltd.</v>
      </c>
    </row>
    <row r="327" spans="1:28" s="227" customFormat="1" ht="20">
      <c r="A327" s="181" t="s">
        <v>2270</v>
      </c>
      <c r="B327" s="182" t="s">
        <v>1127</v>
      </c>
      <c r="C327" s="186" t="s">
        <v>2269</v>
      </c>
      <c r="D327" s="230"/>
      <c r="E327" s="182" t="s">
        <v>1096</v>
      </c>
      <c r="F327" s="182" t="s">
        <v>2270</v>
      </c>
      <c r="G327" s="182" t="s">
        <v>13240</v>
      </c>
      <c r="H327" s="183">
        <v>0</v>
      </c>
      <c r="I327" s="184" t="s">
        <v>1739</v>
      </c>
      <c r="J327" s="184" t="s">
        <v>13619</v>
      </c>
      <c r="K327" s="224" t="s">
        <v>15820</v>
      </c>
      <c r="L327" s="224" t="s">
        <v>15821</v>
      </c>
      <c r="M327" s="224"/>
      <c r="N327" s="224" t="s">
        <v>2351</v>
      </c>
      <c r="O327" s="224" t="s">
        <v>2351</v>
      </c>
      <c r="P327" s="185" t="s">
        <v>489</v>
      </c>
      <c r="Q327" s="225"/>
      <c r="R327" s="182" t="str">
        <f ca="1">IF(ISERROR($V327),"",OFFSET('Smelter Look-up'!$C$4,$V327-4,0)&amp;"")</f>
        <v>Jiangxi Tuohong New Raw Material</v>
      </c>
      <c r="S327" s="181" t="str">
        <f t="shared" ca="1" si="48"/>
        <v>CN</v>
      </c>
      <c r="T327" s="181" t="str">
        <f ca="1">IF(B327="","",IF(ISERROR(MATCH($J327,SorP!$B$1:$B$6279,0)),"",INDIRECT("'SorP'!$A$"&amp;MATCH($S327&amp;$J327,SorP!C:C,0))))</f>
        <v>CN-JX</v>
      </c>
      <c r="U327" s="201"/>
      <c r="V327" s="226">
        <f>IF(C327="",NA(),IF(OR(C327="Smelter not listed",C327="Smelter not yet identified"),MATCH($B327&amp;$D327,'Smelter Look-up'!$J:$J,0),MATCH($B327&amp;$C327,'Smelter Look-up'!$J:$J,0)))</f>
        <v>340</v>
      </c>
      <c r="X327" s="227">
        <f t="shared" si="49"/>
        <v>0</v>
      </c>
      <c r="AB327" s="228" t="str">
        <f t="shared" si="50"/>
        <v>TantalumJiangxi Tuohong New Raw Material</v>
      </c>
    </row>
    <row r="328" spans="1:28" s="227" customFormat="1" ht="20">
      <c r="A328" s="181" t="s">
        <v>758</v>
      </c>
      <c r="B328" s="182" t="s">
        <v>1127</v>
      </c>
      <c r="C328" s="186" t="s">
        <v>13275</v>
      </c>
      <c r="D328" s="230"/>
      <c r="E328" s="182" t="s">
        <v>1096</v>
      </c>
      <c r="F328" s="182" t="s">
        <v>758</v>
      </c>
      <c r="G328" s="182" t="s">
        <v>13240</v>
      </c>
      <c r="H328" s="183">
        <v>0</v>
      </c>
      <c r="I328" s="184" t="s">
        <v>1732</v>
      </c>
      <c r="J328" s="184" t="s">
        <v>13623</v>
      </c>
      <c r="K328" s="224" t="s">
        <v>15822</v>
      </c>
      <c r="L328" s="224" t="s">
        <v>15823</v>
      </c>
      <c r="M328" s="224"/>
      <c r="N328" s="224" t="s">
        <v>2351</v>
      </c>
      <c r="O328" s="224" t="s">
        <v>2351</v>
      </c>
      <c r="P328" s="185" t="s">
        <v>489</v>
      </c>
      <c r="Q328" s="225"/>
      <c r="R328" s="182" t="str">
        <f ca="1">IF(ISERROR($V328),"",OFFSET('Smelter Look-up'!$C$4,$V328-4,0)&amp;"")</f>
        <v>Yanling Jincheng Tantalum &amp; Niobium Co., Ltd.</v>
      </c>
      <c r="S328" s="181" t="str">
        <f t="shared" ca="1" si="48"/>
        <v>CN</v>
      </c>
      <c r="T328" s="181" t="str">
        <f ca="1">IF(B328="","",IF(ISERROR(MATCH($J328,SorP!$B$1:$B$6279,0)),"",INDIRECT("'SorP'!$A$"&amp;MATCH($S328&amp;$J328,SorP!C:C,0))))</f>
        <v>CN-HN</v>
      </c>
      <c r="U328" s="201"/>
      <c r="V328" s="226">
        <f>IF(C328="",NA(),IF(OR(C328="Smelter not listed",C328="Smelter not yet identified"),MATCH($B328&amp;$D328,'Smelter Look-up'!$J:$J,0),MATCH($B328&amp;$C328,'Smelter Look-up'!$J:$J,0)))</f>
        <v>383</v>
      </c>
      <c r="X328" s="227">
        <f t="shared" si="49"/>
        <v>0</v>
      </c>
      <c r="AB328" s="228" t="str">
        <f t="shared" si="50"/>
        <v>TantalumYanling Jincheng Tantalum &amp; Niobium Co., Ltd.</v>
      </c>
    </row>
    <row r="329" spans="1:28" s="227" customFormat="1" ht="27">
      <c r="A329" s="181" t="s">
        <v>753</v>
      </c>
      <c r="B329" s="182" t="s">
        <v>1127</v>
      </c>
      <c r="C329" s="186" t="s">
        <v>12430</v>
      </c>
      <c r="D329" s="230"/>
      <c r="E329" s="182" t="s">
        <v>1092</v>
      </c>
      <c r="F329" s="182" t="s">
        <v>753</v>
      </c>
      <c r="G329" s="182" t="s">
        <v>13240</v>
      </c>
      <c r="H329" s="183">
        <v>0</v>
      </c>
      <c r="I329" s="184" t="s">
        <v>1724</v>
      </c>
      <c r="J329" s="184" t="s">
        <v>1725</v>
      </c>
      <c r="K329" s="224" t="s">
        <v>15824</v>
      </c>
      <c r="L329" s="224" t="s">
        <v>15825</v>
      </c>
      <c r="M329" s="224"/>
      <c r="N329" s="224" t="s">
        <v>2351</v>
      </c>
      <c r="O329" s="224" t="s">
        <v>2351</v>
      </c>
      <c r="P329" s="185" t="s">
        <v>489</v>
      </c>
      <c r="Q329" s="225" t="s">
        <v>15826</v>
      </c>
      <c r="R329" s="182" t="str">
        <f ca="1">IF(ISERROR($V329),"",OFFSET('Smelter Look-up'!$C$4,$V329-4,0)&amp;"")</f>
        <v>Mineracao Taboca S.A.</v>
      </c>
      <c r="S329" s="181" t="str">
        <f t="shared" ca="1" si="48"/>
        <v>BR</v>
      </c>
      <c r="T329" s="181" t="str">
        <f ca="1">IF(B329="","",IF(ISERROR(MATCH($J329,SorP!$B$1:$B$6279,0)),"",INDIRECT("'SorP'!$A$"&amp;MATCH($S329&amp;$J329,SorP!C:C,0))))</f>
        <v>BR-AM</v>
      </c>
      <c r="U329" s="201"/>
      <c r="V329" s="226">
        <f>IF(C329="",NA(),IF(OR(C329="Smelter not listed",C329="Smelter not yet identified"),MATCH($B329&amp;$D329,'Smelter Look-up'!$J:$J,0),MATCH($B329&amp;$C329,'Smelter Look-up'!$J:$J,0)))</f>
        <v>351</v>
      </c>
      <c r="X329" s="227">
        <f t="shared" si="49"/>
        <v>0</v>
      </c>
      <c r="AB329" s="228" t="str">
        <f t="shared" si="50"/>
        <v>TantalumMineracao Taboca S.A.</v>
      </c>
    </row>
    <row r="330" spans="1:28" s="227" customFormat="1" ht="20">
      <c r="A330" s="181" t="s">
        <v>746</v>
      </c>
      <c r="B330" s="182" t="s">
        <v>1127</v>
      </c>
      <c r="C330" s="186" t="s">
        <v>45</v>
      </c>
      <c r="D330" s="230"/>
      <c r="E330" s="182" t="s">
        <v>1096</v>
      </c>
      <c r="F330" s="182" t="s">
        <v>746</v>
      </c>
      <c r="G330" s="182" t="s">
        <v>13240</v>
      </c>
      <c r="H330" s="183">
        <v>0</v>
      </c>
      <c r="I330" s="184" t="s">
        <v>1717</v>
      </c>
      <c r="J330" s="184" t="s">
        <v>13624</v>
      </c>
      <c r="K330" s="224"/>
      <c r="L330" s="224"/>
      <c r="M330" s="224"/>
      <c r="N330" s="224" t="s">
        <v>2351</v>
      </c>
      <c r="O330" s="224" t="s">
        <v>2351</v>
      </c>
      <c r="P330" s="185" t="s">
        <v>489</v>
      </c>
      <c r="Q330" s="225"/>
      <c r="R330" s="182" t="str">
        <f ca="1">IF(ISERROR($V330),"",OFFSET('Smelter Look-up'!$C$4,$V330-4,0)&amp;"")</f>
        <v>F&amp;X Electro-Materials Ltd.</v>
      </c>
      <c r="S330" s="181" t="str">
        <f t="shared" ca="1" si="48"/>
        <v>CN</v>
      </c>
      <c r="T330" s="181" t="str">
        <f ca="1">IF(B330="","",IF(ISERROR(MATCH($J330,SorP!$B$1:$B$6279,0)),"",INDIRECT("'SorP'!$A$"&amp;MATCH($S330&amp;$J330,SorP!C:C,0))))</f>
        <v>CN-GD</v>
      </c>
      <c r="U330" s="201"/>
      <c r="V330" s="226">
        <f>IF(C330="",NA(),IF(OR(C330="Smelter not listed",C330="Smelter not yet identified"),MATCH($B330&amp;$D330,'Smelter Look-up'!$J:$J,0),MATCH($B330&amp;$C330,'Smelter Look-up'!$J:$J,0)))</f>
        <v>328</v>
      </c>
      <c r="X330" s="227">
        <f t="shared" si="49"/>
        <v>0</v>
      </c>
      <c r="AB330" s="228" t="str">
        <f t="shared" si="50"/>
        <v>TantalumF&amp;X Electro-Materials Ltd.</v>
      </c>
    </row>
    <row r="331" spans="1:28" s="227" customFormat="1" ht="27">
      <c r="A331" s="181" t="s">
        <v>1414</v>
      </c>
      <c r="B331" s="182" t="s">
        <v>1127</v>
      </c>
      <c r="C331" s="186" t="s">
        <v>15530</v>
      </c>
      <c r="D331" s="230"/>
      <c r="E331" s="182" t="s">
        <v>2432</v>
      </c>
      <c r="F331" s="182" t="s">
        <v>1414</v>
      </c>
      <c r="G331" s="182" t="s">
        <v>13240</v>
      </c>
      <c r="H331" s="183">
        <v>0</v>
      </c>
      <c r="I331" s="184" t="s">
        <v>1751</v>
      </c>
      <c r="J331" s="184" t="s">
        <v>1625</v>
      </c>
      <c r="K331" s="224"/>
      <c r="L331" s="224"/>
      <c r="M331" s="224"/>
      <c r="N331" s="224" t="s">
        <v>2351</v>
      </c>
      <c r="O331" s="224" t="s">
        <v>2351</v>
      </c>
      <c r="P331" s="185" t="s">
        <v>489</v>
      </c>
      <c r="Q331" s="225"/>
      <c r="R331" s="182" t="str">
        <f ca="1">IF(ISERROR($V331),"",OFFSET('Smelter Look-up'!$C$4,$V331-4,0)&amp;"")</f>
        <v>Materion Newton Inc.</v>
      </c>
      <c r="S331" s="181" t="str">
        <f t="shared" ca="1" si="48"/>
        <v>US</v>
      </c>
      <c r="T331" s="181" t="str">
        <f ca="1">IF(B331="","",IF(ISERROR(MATCH($J331,SorP!$B$1:$B$6279,0)),"",INDIRECT("'SorP'!$A$"&amp;MATCH($S331&amp;$J331,SorP!C:C,0))))</f>
        <v>US-MA</v>
      </c>
      <c r="U331" s="201"/>
      <c r="V331" s="226">
        <f>IF(C331="",NA(),IF(OR(C331="Smelter not listed",C331="Smelter not yet identified"),MATCH($B331&amp;$D331,'Smelter Look-up'!$J:$J,0),MATCH($B331&amp;$C331,'Smelter Look-up'!$J:$J,0)))</f>
        <v>348</v>
      </c>
      <c r="X331" s="227">
        <f t="shared" si="49"/>
        <v>0</v>
      </c>
      <c r="AB331" s="228" t="str">
        <f t="shared" si="50"/>
        <v>TantalumMaterion Newton Inc.</v>
      </c>
    </row>
    <row r="332" spans="1:28" s="227" customFormat="1" ht="20">
      <c r="A332" s="181" t="s">
        <v>15827</v>
      </c>
      <c r="B332" s="182" t="s">
        <v>1127</v>
      </c>
      <c r="C332" s="186" t="s">
        <v>1026</v>
      </c>
      <c r="D332" s="230"/>
      <c r="E332" s="182" t="s">
        <v>1096</v>
      </c>
      <c r="F332" s="182" t="s">
        <v>756</v>
      </c>
      <c r="G332" s="182" t="s">
        <v>13240</v>
      </c>
      <c r="H332" s="183">
        <v>0</v>
      </c>
      <c r="I332" s="184" t="s">
        <v>1730</v>
      </c>
      <c r="J332" s="184" t="s">
        <v>13605</v>
      </c>
      <c r="K332" s="224" t="s">
        <v>15828</v>
      </c>
      <c r="L332" s="224" t="s">
        <v>15829</v>
      </c>
      <c r="M332" s="224"/>
      <c r="N332" s="224" t="s">
        <v>2351</v>
      </c>
      <c r="O332" s="224" t="s">
        <v>2351</v>
      </c>
      <c r="P332" s="185" t="s">
        <v>489</v>
      </c>
      <c r="Q332" s="225"/>
      <c r="R332" s="182" t="str">
        <f ca="1">IF(ISERROR($V332),"",OFFSET('Smelter Look-up'!$C$4,$V332-4,0)&amp;"")</f>
        <v>Ningxia Orient Tantalum Industry Co., Ltd.</v>
      </c>
      <c r="S332" s="181" t="str">
        <f t="shared" ca="1" si="48"/>
        <v>CN</v>
      </c>
      <c r="T332" s="181" t="str">
        <f ca="1">IF(B332="","",IF(ISERROR(MATCH($J332,SorP!$B$1:$B$6279,0)),"",INDIRECT("'SorP'!$A$"&amp;MATCH($S332&amp;$J332,SorP!C:C,0))))</f>
        <v>CN-NX</v>
      </c>
      <c r="U332" s="201"/>
      <c r="V332" s="226">
        <f>IF(C332="",NA(),IF(OR(C332="Smelter not listed",C332="Smelter not yet identified"),MATCH($B332&amp;$D332,'Smelter Look-up'!$J:$J,0),MATCH($B332&amp;$C332,'Smelter Look-up'!$J:$J,0)))</f>
        <v>358</v>
      </c>
      <c r="X332" s="227">
        <f t="shared" si="49"/>
        <v>0</v>
      </c>
      <c r="AB332" s="228" t="str">
        <f t="shared" si="50"/>
        <v>TantalumNingxia Orient Tantalum Industry Co., Ltd.</v>
      </c>
    </row>
    <row r="333" spans="1:28" s="227" customFormat="1" ht="27">
      <c r="A333" s="181" t="s">
        <v>15830</v>
      </c>
      <c r="B333" s="182" t="s">
        <v>1127</v>
      </c>
      <c r="C333" s="186" t="s">
        <v>15079</v>
      </c>
      <c r="D333" s="230"/>
      <c r="E333" s="182" t="s">
        <v>1096</v>
      </c>
      <c r="F333" s="182" t="s">
        <v>748</v>
      </c>
      <c r="G333" s="182" t="s">
        <v>13240</v>
      </c>
      <c r="H333" s="183">
        <v>0</v>
      </c>
      <c r="I333" s="184" t="s">
        <v>1719</v>
      </c>
      <c r="J333" s="184" t="s">
        <v>13624</v>
      </c>
      <c r="K333" s="224" t="s">
        <v>15831</v>
      </c>
      <c r="L333" s="224" t="s">
        <v>15832</v>
      </c>
      <c r="M333" s="224"/>
      <c r="N333" s="224" t="s">
        <v>2351</v>
      </c>
      <c r="O333" s="224" t="s">
        <v>2351</v>
      </c>
      <c r="P333" s="185" t="s">
        <v>489</v>
      </c>
      <c r="Q333" s="225"/>
      <c r="R333" s="182" t="str">
        <f ca="1">IF(ISERROR($V333),"",OFFSET('Smelter Look-up'!$C$4,$V333-4,0)&amp;"")</f>
        <v>XIMEI RESOURCES (GUANGDONG) LIMITED</v>
      </c>
      <c r="S333" s="181" t="str">
        <f t="shared" ca="1" si="48"/>
        <v>CN</v>
      </c>
      <c r="T333" s="181" t="str">
        <f ca="1">IF(B333="","",IF(ISERROR(MATCH($J333,SorP!$B$1:$B$6279,0)),"",INDIRECT("'SorP'!$A$"&amp;MATCH($S333&amp;$J333,SorP!C:C,0))))</f>
        <v>CN-GD</v>
      </c>
      <c r="U333" s="201"/>
      <c r="V333" s="226">
        <f>IF(C333="",NA(),IF(OR(C333="Smelter not listed",C333="Smelter not yet identified"),MATCH($B333&amp;$D333,'Smelter Look-up'!$J:$J,0),MATCH($B333&amp;$C333,'Smelter Look-up'!$J:$J,0)))</f>
        <v>380</v>
      </c>
      <c r="X333" s="227">
        <f t="shared" si="49"/>
        <v>0</v>
      </c>
      <c r="AB333" s="228" t="str">
        <f t="shared" si="50"/>
        <v>TantalumXIMEI RESOURCES (GUANGDONG) LIMITED</v>
      </c>
    </row>
    <row r="334" spans="1:28" s="227" customFormat="1" ht="20">
      <c r="A334" s="181" t="s">
        <v>799</v>
      </c>
      <c r="B334" s="182" t="s">
        <v>1128</v>
      </c>
      <c r="C334" s="186" t="s">
        <v>1378</v>
      </c>
      <c r="D334" s="230"/>
      <c r="E334" s="182" t="s">
        <v>1096</v>
      </c>
      <c r="F334" s="182" t="s">
        <v>799</v>
      </c>
      <c r="G334" s="182" t="s">
        <v>13240</v>
      </c>
      <c r="H334" s="183">
        <v>0</v>
      </c>
      <c r="I334" s="184" t="s">
        <v>1832</v>
      </c>
      <c r="J334" s="184" t="s">
        <v>13618</v>
      </c>
      <c r="K334" s="224"/>
      <c r="L334" s="224"/>
      <c r="M334" s="224"/>
      <c r="N334" s="224"/>
      <c r="O334" s="224"/>
      <c r="P334" s="185"/>
      <c r="Q334" s="225"/>
      <c r="R334" s="182" t="str">
        <f ca="1">IF(ISERROR($V334),"",OFFSET('Smelter Look-up'!$C$4,$V334-4,0)&amp;"")</f>
        <v>Xiamen Tungsten Co., Ltd.</v>
      </c>
      <c r="S334" s="181" t="str">
        <f t="shared" ca="1" si="48"/>
        <v>CN</v>
      </c>
      <c r="T334" s="181" t="str">
        <f ca="1">IF(B334="","",IF(ISERROR(MATCH($J334,SorP!$B$1:$B$6279,0)),"",INDIRECT("'SorP'!$A$"&amp;MATCH($S334&amp;$J334,SorP!C:C,0))))</f>
        <v>CN-FJ</v>
      </c>
      <c r="U334" s="201"/>
      <c r="V334" s="226">
        <f>IF(C334="",NA(),IF(OR(C334="Smelter not listed",C334="Smelter not yet identified"),MATCH($B334&amp;$D334,'Smelter Look-up'!$J:$J,0),MATCH($B334&amp;$C334,'Smelter Look-up'!$J:$J,0)))</f>
        <v>636</v>
      </c>
      <c r="X334" s="227">
        <f t="shared" si="49"/>
        <v>0</v>
      </c>
      <c r="AB334" s="228" t="str">
        <f t="shared" si="50"/>
        <v>TungstenXiamen Tungsten Co., Ltd.</v>
      </c>
    </row>
    <row r="335" spans="1:28" s="227" customFormat="1" ht="27">
      <c r="A335" s="181" t="s">
        <v>789</v>
      </c>
      <c r="B335" s="182" t="s">
        <v>1128</v>
      </c>
      <c r="C335" s="186" t="s">
        <v>148</v>
      </c>
      <c r="D335" s="230"/>
      <c r="E335" s="182" t="s">
        <v>2432</v>
      </c>
      <c r="F335" s="182" t="s">
        <v>789</v>
      </c>
      <c r="G335" s="182" t="s">
        <v>13240</v>
      </c>
      <c r="H335" s="183">
        <v>0</v>
      </c>
      <c r="I335" s="184" t="s">
        <v>1822</v>
      </c>
      <c r="J335" s="184" t="s">
        <v>1823</v>
      </c>
      <c r="K335" s="224"/>
      <c r="L335" s="224"/>
      <c r="M335" s="224"/>
      <c r="N335" s="224"/>
      <c r="O335" s="224"/>
      <c r="P335" s="185"/>
      <c r="Q335" s="225"/>
      <c r="R335" s="182" t="str">
        <f ca="1">IF(ISERROR($V335),"",OFFSET('Smelter Look-up'!$C$4,$V335-4,0)&amp;"")</f>
        <v>Kennametal Huntsville</v>
      </c>
      <c r="S335" s="181" t="str">
        <f t="shared" ca="1" si="48"/>
        <v>US</v>
      </c>
      <c r="T335" s="181" t="str">
        <f ca="1">IF(B335="","",IF(ISERROR(MATCH($J335,SorP!$B$1:$B$6279,0)),"",INDIRECT("'SorP'!$A$"&amp;MATCH($S335&amp;$J335,SorP!C:C,0))))</f>
        <v>US-AL</v>
      </c>
      <c r="U335" s="201"/>
      <c r="V335" s="226">
        <f>IF(C335="",NA(),IF(OR(C335="Smelter not listed",C335="Smelter not yet identified"),MATCH($B335&amp;$D335,'Smelter Look-up'!$J:$J,0),MATCH($B335&amp;$C335,'Smelter Look-up'!$J:$J,0)))</f>
        <v>612</v>
      </c>
      <c r="X335" s="227">
        <f t="shared" si="49"/>
        <v>0</v>
      </c>
      <c r="AB335" s="228" t="str">
        <f t="shared" si="50"/>
        <v>TungstenKennametal Huntsville</v>
      </c>
    </row>
    <row r="336" spans="1:28" s="227" customFormat="1" ht="20">
      <c r="A336" s="181" t="s">
        <v>1421</v>
      </c>
      <c r="B336" s="182" t="s">
        <v>1128</v>
      </c>
      <c r="C336" s="186" t="s">
        <v>2536</v>
      </c>
      <c r="D336" s="230"/>
      <c r="E336" s="182" t="s">
        <v>1097</v>
      </c>
      <c r="F336" s="182" t="s">
        <v>1421</v>
      </c>
      <c r="G336" s="182" t="s">
        <v>13240</v>
      </c>
      <c r="H336" s="183">
        <v>0</v>
      </c>
      <c r="I336" s="184" t="s">
        <v>1749</v>
      </c>
      <c r="J336" s="184" t="s">
        <v>4246</v>
      </c>
      <c r="K336" s="224"/>
      <c r="L336" s="224"/>
      <c r="M336" s="224"/>
      <c r="N336" s="224"/>
      <c r="O336" s="224"/>
      <c r="P336" s="185"/>
      <c r="Q336" s="225"/>
      <c r="R336" s="182" t="str">
        <f ca="1">IF(ISERROR($V336),"",OFFSET('Smelter Look-up'!$C$4,$V336-4,0)&amp;"")</f>
        <v>H.C. Starck Tungsten GmbH</v>
      </c>
      <c r="S336" s="181" t="str">
        <f t="shared" ca="1" si="48"/>
        <v>DE</v>
      </c>
      <c r="T336" s="181" t="str">
        <f ca="1">IF(B336="","",IF(ISERROR(MATCH($J336,SorP!$B$1:$B$6279,0)),"",INDIRECT("'SorP'!$A$"&amp;MATCH($S336&amp;$J336,SorP!C:C,0))))</f>
        <v>DE-NI</v>
      </c>
      <c r="U336" s="201"/>
      <c r="V336" s="226">
        <f>IF(C336="",NA(),IF(OR(C336="Smelter not listed",C336="Smelter not yet identified"),MATCH($B336&amp;$D336,'Smelter Look-up'!$J:$J,0),MATCH($B336&amp;$C336,'Smelter Look-up'!$J:$J,0)))</f>
        <v>589</v>
      </c>
      <c r="X336" s="227">
        <f t="shared" si="49"/>
        <v>0</v>
      </c>
      <c r="AB336" s="228" t="str">
        <f t="shared" si="50"/>
        <v>TungstenH.C. Starck Tungsten GmbH</v>
      </c>
    </row>
    <row r="337" spans="1:28" s="227" customFormat="1" ht="20">
      <c r="A337" s="181" t="s">
        <v>1425</v>
      </c>
      <c r="B337" s="182" t="s">
        <v>1128</v>
      </c>
      <c r="C337" s="186" t="s">
        <v>15126</v>
      </c>
      <c r="D337" s="230"/>
      <c r="E337" s="182" t="s">
        <v>888</v>
      </c>
      <c r="F337" s="182" t="s">
        <v>1425</v>
      </c>
      <c r="G337" s="182" t="s">
        <v>13240</v>
      </c>
      <c r="H337" s="183">
        <v>0</v>
      </c>
      <c r="I337" s="184" t="s">
        <v>1839</v>
      </c>
      <c r="J337" s="184" t="s">
        <v>12134</v>
      </c>
      <c r="K337" s="224"/>
      <c r="L337" s="224"/>
      <c r="M337" s="224"/>
      <c r="N337" s="224"/>
      <c r="O337" s="224"/>
      <c r="P337" s="185"/>
      <c r="Q337" s="225"/>
      <c r="R337" s="182" t="str">
        <f ca="1">IF(ISERROR($V337),"",OFFSET('Smelter Look-up'!$C$4,$V337-4,0)&amp;"")</f>
        <v>Masan High-Tech Materials</v>
      </c>
      <c r="S337" s="181" t="str">
        <f t="shared" ca="1" si="48"/>
        <v>VN</v>
      </c>
      <c r="T337" s="181" t="str">
        <f ca="1">IF(B337="","",IF(ISERROR(MATCH($J337,SorP!$B$1:$B$6279,0)),"",INDIRECT("'SorP'!$A$"&amp;MATCH($S337&amp;$J337,SorP!C:C,0))))</f>
        <v>VN-69</v>
      </c>
      <c r="U337" s="201"/>
      <c r="V337" s="226">
        <f>IF(C337="",NA(),IF(OR(C337="Smelter not listed",C337="Smelter not yet identified"),MATCH($B337&amp;$D337,'Smelter Look-up'!$J:$J,0),MATCH($B337&amp;$C337,'Smelter Look-up'!$J:$J,0)))</f>
        <v>616</v>
      </c>
      <c r="X337" s="227">
        <f t="shared" si="49"/>
        <v>0</v>
      </c>
      <c r="AB337" s="228" t="str">
        <f t="shared" si="50"/>
        <v>TungstenMasan High-Tech Materials</v>
      </c>
    </row>
    <row r="338" spans="1:28" s="227" customFormat="1" ht="20">
      <c r="A338" s="181" t="s">
        <v>1424</v>
      </c>
      <c r="B338" s="182" t="s">
        <v>1128</v>
      </c>
      <c r="C338" s="186" t="s">
        <v>1423</v>
      </c>
      <c r="D338" s="230"/>
      <c r="E338" s="182" t="s">
        <v>1096</v>
      </c>
      <c r="F338" s="182" t="s">
        <v>1424</v>
      </c>
      <c r="G338" s="182" t="s">
        <v>13240</v>
      </c>
      <c r="H338" s="183">
        <v>0</v>
      </c>
      <c r="I338" s="184" t="s">
        <v>1773</v>
      </c>
      <c r="J338" s="184" t="s">
        <v>13619</v>
      </c>
      <c r="K338" s="224"/>
      <c r="L338" s="224"/>
      <c r="M338" s="224"/>
      <c r="N338" s="224"/>
      <c r="O338" s="224"/>
      <c r="P338" s="185"/>
      <c r="Q338" s="225"/>
      <c r="R338" s="182" t="str">
        <f ca="1">IF(ISERROR($V338),"",OFFSET('Smelter Look-up'!$C$4,$V338-4,0)&amp;"")</f>
        <v>Jiangwu H.C. Starck Tungsten Products Co., Ltd.</v>
      </c>
      <c r="S338" s="181" t="str">
        <f t="shared" ca="1" si="48"/>
        <v>CN</v>
      </c>
      <c r="T338" s="181" t="str">
        <f ca="1">IF(B338="","",IF(ISERROR(MATCH($J338,SorP!$B$1:$B$6279,0)),"",INDIRECT("'SorP'!$A$"&amp;MATCH($S338&amp;$J338,SorP!C:C,0))))</f>
        <v>CN-JX</v>
      </c>
      <c r="U338" s="201"/>
      <c r="V338" s="226">
        <f>IF(C338="",NA(),IF(OR(C338="Smelter not listed",C338="Smelter not yet identified"),MATCH($B338&amp;$D338,'Smelter Look-up'!$J:$J,0),MATCH($B338&amp;$C338,'Smelter Look-up'!$J:$J,0)))</f>
        <v>601</v>
      </c>
      <c r="X338" s="227">
        <f t="shared" si="49"/>
        <v>0</v>
      </c>
      <c r="AB338" s="228" t="str">
        <f t="shared" si="50"/>
        <v>TungstenJiangwu H.C. Starck Tungsten Products Co., Ltd.</v>
      </c>
    </row>
    <row r="339" spans="1:28" s="227" customFormat="1" ht="20">
      <c r="A339" s="181" t="s">
        <v>145</v>
      </c>
      <c r="B339" s="182" t="s">
        <v>1128</v>
      </c>
      <c r="C339" s="186" t="s">
        <v>156</v>
      </c>
      <c r="D339" s="230"/>
      <c r="E339" s="182" t="s">
        <v>1096</v>
      </c>
      <c r="F339" s="182" t="s">
        <v>145</v>
      </c>
      <c r="G339" s="182" t="s">
        <v>13240</v>
      </c>
      <c r="H339" s="183">
        <v>0</v>
      </c>
      <c r="I339" s="184" t="s">
        <v>1832</v>
      </c>
      <c r="J339" s="184" t="s">
        <v>13618</v>
      </c>
      <c r="K339" s="224"/>
      <c r="L339" s="224"/>
      <c r="M339" s="224"/>
      <c r="N339" s="224"/>
      <c r="O339" s="224"/>
      <c r="P339" s="185"/>
      <c r="Q339" s="225"/>
      <c r="R339" s="182" t="str">
        <f ca="1">IF(ISERROR($V339),"",OFFSET('Smelter Look-up'!$C$4,$V339-4,0)&amp;"")</f>
        <v>Xiamen Tungsten (H.C.) Co., Ltd.</v>
      </c>
      <c r="S339" s="181" t="str">
        <f t="shared" ca="1" si="48"/>
        <v>CN</v>
      </c>
      <c r="T339" s="181" t="str">
        <f ca="1">IF(B339="","",IF(ISERROR(MATCH($J339,SorP!$B$1:$B$6279,0)),"",INDIRECT("'SorP'!$A$"&amp;MATCH($S339&amp;$J339,SorP!C:C,0))))</f>
        <v>CN-FJ</v>
      </c>
      <c r="U339" s="201"/>
      <c r="V339" s="226">
        <f>IF(C339="",NA(),IF(OR(C339="Smelter not listed",C339="Smelter not yet identified"),MATCH($B339&amp;$D339,'Smelter Look-up'!$J:$J,0),MATCH($B339&amp;$C339,'Smelter Look-up'!$J:$J,0)))</f>
        <v>635</v>
      </c>
      <c r="X339" s="227">
        <f t="shared" si="49"/>
        <v>0</v>
      </c>
      <c r="AB339" s="228" t="str">
        <f t="shared" si="50"/>
        <v>TungstenXiamen Tungsten (H.C.) Co., Ltd.</v>
      </c>
    </row>
    <row r="340" spans="1:28" s="227" customFormat="1" ht="27">
      <c r="A340" s="181" t="s">
        <v>798</v>
      </c>
      <c r="B340" s="182" t="s">
        <v>1128</v>
      </c>
      <c r="C340" s="186" t="s">
        <v>2539</v>
      </c>
      <c r="D340" s="230"/>
      <c r="E340" s="182" t="s">
        <v>1090</v>
      </c>
      <c r="F340" s="182" t="s">
        <v>798</v>
      </c>
      <c r="G340" s="182" t="s">
        <v>13240</v>
      </c>
      <c r="H340" s="183" t="s">
        <v>15833</v>
      </c>
      <c r="I340" s="184" t="s">
        <v>15834</v>
      </c>
      <c r="J340" s="184" t="s">
        <v>2810</v>
      </c>
      <c r="K340" s="224" t="s">
        <v>15835</v>
      </c>
      <c r="L340" s="224" t="s">
        <v>15836</v>
      </c>
      <c r="M340" s="224" t="s">
        <v>15837</v>
      </c>
      <c r="N340" s="224" t="s">
        <v>15838</v>
      </c>
      <c r="O340" s="224" t="s">
        <v>15839</v>
      </c>
      <c r="P340" s="185" t="s">
        <v>489</v>
      </c>
      <c r="Q340" s="225" t="s">
        <v>15840</v>
      </c>
      <c r="R340" s="182" t="str">
        <f ca="1">IF(ISERROR($V340),"",OFFSET('Smelter Look-up'!$C$4,$V340-4,0)&amp;"")</f>
        <v>Wolfram Bergbau und Hutten AG</v>
      </c>
      <c r="S340" s="181" t="str">
        <f t="shared" ca="1" si="48"/>
        <v>AT</v>
      </c>
      <c r="T340" s="181" t="str">
        <f ca="1">IF(B340="","",IF(ISERROR(MATCH($J340,SorP!$B$1:$B$6279,0)),"",INDIRECT("'SorP'!$A$"&amp;MATCH($S340&amp;$J340,SorP!C:C,0))))</f>
        <v>AT-6</v>
      </c>
      <c r="U340" s="201"/>
      <c r="V340" s="226">
        <f>IF(C340="",NA(),IF(OR(C340="Smelter not listed",C340="Smelter not yet identified"),MATCH($B340&amp;$D340,'Smelter Look-up'!$J:$J,0),MATCH($B340&amp;$C340,'Smelter Look-up'!$J:$J,0)))</f>
        <v>632</v>
      </c>
      <c r="X340" s="227">
        <f t="shared" si="49"/>
        <v>0</v>
      </c>
      <c r="AB340" s="228" t="str">
        <f t="shared" si="50"/>
        <v>TungstenWolfram Bergbau und Hutten AG</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9B25909-0C1F-45E4-817D-29E4002F3CA7}"/>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64" activePane="bottomRight" state="frozen"/>
      <selection activeCell="A4" sqref="A4"/>
      <selection pane="topRight" activeCell="A4" sqref="A4"/>
      <selection pane="bottomLeft" activeCell="A4" sqref="A4"/>
      <selection pane="bottomRight" sqref="A1:C1"/>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Guerrilla RF,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This is a compilation of CMRTs as reported by our entire supply chain</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Quality Division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Environmental@Guerrilla-rf.com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336 541 6059</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Steven Smith</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Ssmith@Guerrilla-rf.com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45139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Yes</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www.guerrilla-rf.com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5AEFD65C5C3E04E85C17BC8206FCCCB" ma:contentTypeVersion="3" ma:contentTypeDescription="Create a new document." ma:contentTypeScope="" ma:versionID="44d7f33b1ba4ace4c35712600d571c36">
  <xsd:schema xmlns:xsd="http://www.w3.org/2001/XMLSchema" xmlns:xs="http://www.w3.org/2001/XMLSchema" xmlns:p="http://schemas.microsoft.com/office/2006/metadata/properties" xmlns:ns2="02ae12d9-5956-48fd-9ce3-58dc9398e870" xmlns:ns3="a32dde8c-09a9-49c2-8582-b3460e6f1eb0" targetNamespace="http://schemas.microsoft.com/office/2006/metadata/properties" ma:root="true" ma:fieldsID="b6966d871b0a2083c22cbc7572284aac" ns2:_="" ns3:_="">
    <xsd:import namespace="02ae12d9-5956-48fd-9ce3-58dc9398e870"/>
    <xsd:import namespace="a32dde8c-09a9-49c2-8582-b3460e6f1eb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ae12d9-5956-48fd-9ce3-58dc9398e87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a32dde8c-09a9-49c2-8582-b3460e6f1eb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ct:contentTypeSchema xmlns:ct="http://schemas.microsoft.com/office/2006/metadata/contentType" xmlns:ma="http://schemas.microsoft.com/office/2006/metadata/properties/metaAttributes" ct:_="" ma:_="" ma:contentTypeName="Document" ma:contentTypeID="0x0101005C2B3C6817148E47BDBB9376B5DFF514" ma:contentTypeVersion="4" ma:contentTypeDescription="Create a new document." ma:contentTypeScope="" ma:versionID="601edf28233b868dff4ada5ebadd1e19">
  <xsd:schema xmlns:xsd="http://www.w3.org/2001/XMLSchema" xmlns:xs="http://www.w3.org/2001/XMLSchema" xmlns:p="http://schemas.microsoft.com/office/2006/metadata/properties" xmlns:ns2="fdf44332-c8d1-4a04-b4fd-62df1684c046" targetNamespace="http://schemas.microsoft.com/office/2006/metadata/properties" ma:root="true" ma:fieldsID="4207a97eadf3ac19ecc3e7343c862f5e" ns2:_="">
    <xsd:import namespace="fdf44332-c8d1-4a04-b4fd-62df1684c04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f44332-c8d1-4a04-b4fd-62df1684c0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terms/"/>
    <ds:schemaRef ds:uri="http://schemas.microsoft.com/office/2006/metadata/properties"/>
    <ds:schemaRef ds:uri="http://purl.org/dc/elements/1.1/"/>
    <ds:schemaRef ds:uri="a32dde8c-09a9-49c2-8582-b3460e6f1eb0"/>
    <ds:schemaRef ds:uri="http://schemas.openxmlformats.org/package/2006/metadata/core-properties"/>
    <ds:schemaRef ds:uri="02ae12d9-5956-48fd-9ce3-58dc9398e870"/>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D5408D16-D759-40D0-AFAD-27813874BB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ae12d9-5956-48fd-9ce3-58dc9398e870"/>
    <ds:schemaRef ds:uri="a32dde8c-09a9-49c2-8582-b3460e6f1e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9CA2699-56EB-4C56-95EB-27B6B3766647}"/>
</file>

<file path=docMetadata/LabelInfo.xml><?xml version="1.0" encoding="utf-8"?>
<clbl:labelList xmlns:clbl="http://schemas.microsoft.com/office/2020/mipLabelMetadata">
  <clbl:label id="{9b6a9f18-88c6-41f5-b1e6-df39a7eda2e7}" enabled="1" method="Standard" siteId="{e3cf35d9-8b94-4c90-b59e-eb4128f2ec19}"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Detlef Badorrek</cp:lastModifiedBy>
  <cp:lastPrinted>2015-04-21T20:47:43Z</cp:lastPrinted>
  <dcterms:created xsi:type="dcterms:W3CDTF">2010-06-21T21:00:23Z</dcterms:created>
  <dcterms:modified xsi:type="dcterms:W3CDTF">2023-08-04T16:24:19Z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0x0101005C2B3C6817148E47BDBB9376B5DFF514</vt:lpwstr>
  </property>
  <property fmtid="{D5CDD505-2E9C-101B-9397-08002B2CF9AE}" pid="4" name="Order">
    <vt:r8>100</vt:r8>
  </property>
  <property fmtid="{D5CDD505-2E9C-101B-9397-08002B2CF9AE}" pid="5" name="_dlc_DocIdItemGuid">
    <vt:lpwstr>ba71f366-0f1b-4120-98f6-257552a5154c</vt:lpwstr>
  </property>
</Properties>
</file>