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C:\Users\BSandhu\Documents\My Docs\RoHS_Reach _Queries\"/>
    </mc:Choice>
  </mc:AlternateContent>
  <xr:revisionPtr revIDLastSave="0" documentId="8_{66E673C4-84AC-49CA-9E1E-DED0A7704944}"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S7" i="5"/>
  <c r="T7" i="5"/>
  <c r="T8" i="5"/>
  <c r="S9" i="5"/>
  <c r="T9" i="5"/>
  <c r="S10" i="5"/>
  <c r="T10" i="5"/>
  <c r="S11" i="5"/>
  <c r="T11" i="5"/>
  <c r="T12" i="5"/>
  <c r="S13" i="5"/>
  <c r="T13" i="5"/>
  <c r="S14"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S5" i="5"/>
  <c r="T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R10" i="5"/>
  <c r="R13" i="5"/>
  <c r="R7" i="5"/>
  <c r="H17" i="5"/>
  <c r="I17" i="5"/>
  <c r="J17" i="5"/>
  <c r="R17" i="5"/>
  <c r="F17" i="5"/>
  <c r="G66" i="6"/>
  <c r="H66" i="6"/>
  <c r="C66" i="6"/>
  <c r="G67" i="6"/>
  <c r="H67" i="6"/>
  <c r="D67" i="6"/>
  <c r="G65" i="6"/>
  <c r="H65" i="6"/>
  <c r="C65" i="6"/>
  <c r="R12" i="5"/>
  <c r="R9" i="5"/>
  <c r="R8" i="5"/>
  <c r="H15" i="5"/>
  <c r="J15" i="5"/>
  <c r="I15" i="5"/>
  <c r="F15"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<sst xmlns="http://schemas.openxmlformats.org/spreadsheetml/2006/main" count="22581" uniqueCount="15865">
  <si>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</si>
  <si>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</si>
  <si>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</si>
  <si>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</si>
  <si>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</si>
  <si>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</si>
  <si>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</si>
  <si>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</si>
  <si>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</si>
  <si>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</si>
  <si>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</si>
  <si>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</si>
  <si>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</si>
  <si>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</si>
  <si>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</si>
  <si>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</si>
  <si>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</si>
  <si>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</si>
  <si>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</si>
  <si>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</si>
  <si>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</si>
  <si>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</si>
  <si>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</si>
  <si>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</si>
  <si>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</si>
  <si>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</si>
  <si>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</si>
  <si>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</si>
  <si>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</si>
  <si>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</si>
  <si>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</si>
  <si>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</si>
  <si>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</si>
  <si>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</si>
  <si>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</si>
  <si>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</si>
  <si>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</si>
  <si>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</si>
  <si>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</si>
  <si>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</si>
  <si>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</si>
  <si>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</si>
  <si>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</si>
  <si>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</si>
  <si>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</si>
  <si>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</si>
  <si>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</si>
  <si>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</si>
  <si>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</si>
  <si>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</si>
  <si>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</si>
  <si>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</si>
  <si>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</si>
  <si>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</si>
  <si>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</si>
  <si>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</si>
  <si>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</si>
  <si>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</si>
  <si>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</si>
  <si>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</si>
  <si>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</si>
  <si>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</si>
  <si>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</si>
  <si>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</si>
  <si>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</si>
  <si>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</si>
  <si>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</si>
  <si>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</si>
  <si>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</si>
  <si>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</si>
  <si>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</si>
  <si>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</si>
  <si>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</si>
  <si>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</si>
  <si>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</si>
  <si>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</si>
  <si>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</si>
  <si>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</si>
  <si>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</si>
  <si>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</si>
  <si>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</si>
  <si>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</si>
  <si>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</si>
  <si>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</si>
  <si>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</si>
  <si>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</si>
  <si>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</si>
  <si>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</si>
  <si>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</si>
  <si>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</si>
  <si>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</si>
  <si>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</si>
  <si>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</si>
  <si>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</si>
  <si>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</si>
  <si>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</si>
  <si>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</si>
  <si>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</si>
  <si>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</si>
  <si>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</si>
  <si>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</si>
  <si>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</si>
  <si>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</si>
  <si>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</si>
  <si>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</si>
  <si>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</si>
  <si>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</si>
  <si>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</si>
  <si>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</si>
  <si>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</si>
  <si>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</si>
  <si>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</si>
  <si>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</si>
  <si>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</si>
  <si>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</si>
  <si>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</si>
  <si>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</si>
  <si>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</si>
  <si>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</si>
  <si>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</si>
  <si>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</si>
  <si>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</si>
  <si>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</si>
  <si>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</si>
  <si>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</si>
  <si>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</si>
  <si>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</si>
  <si>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</si>
  <si>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</si>
  <si>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</si>
  <si>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</si>
  <si>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</si>
  <si>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</si>
  <si>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</si>
  <si>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</si>
  <si>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</si>
  <si>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</si>
  <si>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</si>
  <si>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</si>
  <si>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</si>
  <si>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</si>
  <si>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</si>
  <si>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</si>
  <si>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</si>
  <si>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</si>
  <si>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</si>
  <si>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</si>
  <si>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</si>
  <si>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</si>
  <si>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</si>
  <si>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</si>
  <si>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</si>
  <si>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</si>
  <si>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</si>
  <si>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</si>
  <si>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</si>
  <si>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</si>
  <si>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</si>
  <si>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</si>
  <si>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</si>
  <si>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</si>
  <si>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</si>
  <si>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</si>
  <si>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</si>
  <si>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</si>
  <si>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</si>
  <si>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</si>
  <si>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</si>
  <si>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</si>
  <si>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</si>
  <si>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</si>
  <si>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</si>
  <si>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</si>
  <si>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</si>
  <si>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</si>
  <si>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</si>
  <si>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</si>
  <si>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</si>
  <si>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</si>
  <si>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</si>
  <si>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</si>
  <si>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</si>
  <si>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</si>
  <si>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</si>
  <si>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</si>
  <si>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</si>
  <si>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</si>
  <si>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</si>
  <si>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</si>
  <si>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</si>
  <si>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</si>
  <si>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</si>
  <si>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</si>
  <si>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</si>
  <si>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</si>
  <si>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</si>
  <si>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</si>
  <si>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</si>
  <si>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</si>
  <si>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</si>
  <si>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</si>
  <si>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</si>
  <si>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</si>
  <si>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</si>
  <si>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</si>
  <si>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</si>
  <si>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</si>
  <si>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</si>
  <si>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</si>
  <si>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</si>
  <si>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</si>
  <si>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</si>
  <si>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</si>
  <si>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</si>
  <si>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</si>
  <si>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</si>
  <si>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</si>
  <si>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</si>
  <si>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</si>
  <si>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</si>
  <si>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</si>
  <si>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</si>
  <si>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</si>
  <si>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</si>
  <si>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</si>
  <si>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</si>
  <si>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</si>
  <si>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</si>
  <si>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</si>
  <si>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</si>
  <si>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</si>
  <si>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</si>
  <si>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</si>
  <si>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</si>
  <si>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</si>
  <si>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</si>
  <si>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</si>
  <si>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</si>
  <si>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</si>
  <si>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</si>
  <si>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</si>
  <si>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</si>
  <si>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</si>
  <si>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</si>
  <si>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</si>
  <si>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</si>
  <si>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</si>
  <si>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</si>
  <si>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</si>
  <si>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</si>
  <si>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</si>
  <si>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</si>
  <si>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</si>
  <si>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</si>
  <si>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</si>
  <si>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</si>
  <si>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</si>
  <si>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</si>
  <si>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</si>
  <si>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</si>
  <si>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</si>
  <si>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</si>
  <si>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</si>
  <si>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</si>
  <si>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</si>
  <si>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</si>
  <si>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</si>
  <si>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</si>
  <si>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</si>
  <si>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</si>
  <si>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</si>
  <si>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</si>
  <si>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</si>
  <si>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</si>
  <si>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</si>
  <si>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</si>
  <si>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</si>
  <si>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</si>
  <si>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</si>
  <si>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</si>
  <si>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</si>
  <si>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</si>
  <si>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</si>
  <si>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</si>
  <si>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</si>
  <si>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</si>
  <si>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</si>
  <si>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</si>
  <si>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</si>
  <si>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</si>
  <si>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</si>
  <si>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</si>
  <si>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</si>
  <si>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</si>
  <si>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</si>
  <si>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</si>
  <si>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</si>
  <si>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</si>
  <si>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</si>
  <si>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</si>
  <si>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</si>
  <si>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</si>
  <si>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</si>
  <si>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</si>
  <si>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</si>
  <si>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</si>
  <si>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</si>
  <si>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</si>
  <si>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</si>
  <si>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</si>
  <si>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</si>
  <si>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</si>
  <si>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</si>
  <si>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</si>
  <si>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</si>
  <si>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</si>
  <si>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</si>
  <si>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</si>
  <si>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</si>
  <si>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</si>
  <si>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</si>
  <si>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</si>
  <si>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</si>
  <si>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</si>
  <si>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</si>
  <si>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</si>
  <si>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</si>
  <si>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</si>
  <si>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</si>
  <si>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</si>
  <si>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</si>
  <si>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</si>
  <si>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</si>
  <si>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</si>
  <si>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</si>
  <si>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</si>
  <si>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</si>
  <si>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</si>
  <si>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</si>
  <si>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</si>
  <si>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</si>
  <si>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</si>
  <si>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</si>
  <si>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</si>
  <si>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</si>
  <si>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</si>
  <si>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</si>
  <si>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</si>
  <si>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</si>
  <si>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</si>
  <si>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</si>
  <si>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</si>
  <si>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</si>
  <si>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</si>
  <si>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</si>
  <si>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</si>
  <si>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</si>
  <si>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</si>
  <si>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</si>
  <si>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</si>
  <si>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</si>
  <si>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</si>
  <si>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</si>
  <si>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</si>
  <si>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</si>
  <si>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</si>
  <si>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</si>
  <si>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</si>
  <si>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</si>
  <si>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</si>
  <si>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</si>
  <si>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</si>
  <si>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</si>
  <si>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</si>
  <si>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</si>
  <si>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</si>
  <si>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</si>
  <si>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</si>
  <si>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</si>
  <si>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</si>
  <si>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</si>
  <si>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</si>
  <si>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</si>
  <si>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</si>
  <si>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</si>
  <si>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</si>
  <si>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</si>
  <si>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</si>
  <si>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</si>
  <si>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</si>
  <si>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</si>
  <si>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</si>
  <si>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</si>
  <si>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</si>
  <si>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</si>
  <si>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</si>
  <si>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</si>
  <si>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</si>
  <si>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</si>
  <si>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</si>
  <si>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</si>
  <si>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</si>
  <si>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</si>
  <si>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</si>
  <si>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</si>
  <si>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</si>
  <si>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</si>
  <si>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</si>
  <si>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</si>
  <si>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</si>
  <si>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</si>
  <si>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</si>
  <si>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</si>
  <si>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</si>
  <si>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</si>
  <si>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</si>
  <si>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</si>
  <si>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</si>
  <si>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</si>
  <si>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</si>
  <si>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</si>
  <si>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</si>
  <si>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</si>
  <si>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</si>
  <si>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</si>
  <si>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</si>
  <si>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</si>
  <si>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</si>
  <si>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</si>
  <si>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</si>
  <si>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</si>
  <si>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</si>
  <si>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</si>
  <si>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</si>
  <si>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</si>
  <si>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</si>
  <si>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</si>
  <si>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</si>
  <si>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</si>
  <si>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</si>
  <si>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</si>
  <si>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</si>
  <si>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</si>
  <si>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</si>
  <si>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</si>
  <si>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</si>
  <si>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</si>
  <si>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</si>
  <si>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</si>
  <si>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</si>
  <si>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</si>
  <si>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</si>
  <si>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</si>
  <si>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</si>
  <si>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</si>
  <si>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</si>
  <si>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</si>
  <si>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</si>
  <si>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</si>
  <si>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</si>
  <si>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</si>
  <si>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</si>
  <si>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</si>
  <si>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</si>
  <si>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</si>
  <si>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</si>
  <si>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</si>
  <si>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</si>
  <si>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</si>
  <si>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</si>
  <si>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</si>
  <si>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</si>
  <si>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</si>
  <si>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</si>
  <si>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</si>
  <si>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</si>
  <si>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</si>
  <si>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</si>
  <si>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</si>
  <si>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</si>
  <si>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</si>
  <si>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</si>
  <si>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</si>
  <si>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</si>
  <si>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</si>
  <si>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</si>
  <si>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</si>
  <si>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</si>
  <si>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</si>
  <si>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</si>
  <si>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</si>
  <si>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</si>
  <si>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</si>
  <si>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</si>
  <si>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</si>
  <si>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</si>
  <si>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</si>
  <si>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</si>
  <si>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</si>
  <si>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</si>
  <si>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</si>
  <si>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</si>
  <si>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</si>
  <si>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</si>
  <si>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</si>
  <si>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</si>
  <si>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</si>
  <si>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</si>
  <si>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</si>
  <si>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</si>
  <si>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</si>
  <si>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</si>
  <si>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</si>
  <si>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</si>
  <si>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</si>
  <si>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</si>
  <si>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</si>
  <si>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</si>
  <si>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</si>
  <si>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</si>
  <si>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</si>
  <si>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</si>
  <si>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</si>
  <si>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</si>
  <si>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</si>
  <si>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</si>
  <si>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</si>
  <si>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</si>
  <si>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</si>
  <si>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</si>
  <si>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</si>
  <si>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</si>
  <si>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</si>
  <si>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</si>
  <si>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</si>
  <si>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</si>
  <si>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</si>
  <si>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</si>
  <si>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</si>
  <si>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</si>
  <si>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</si>
  <si>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</si>
  <si>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</si>
  <si>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</si>
  <si>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</si>
  <si>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</si>
  <si>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</si>
  <si>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</si>
  <si>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</si>
  <si>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</si>
  <si>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</si>
  <si>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</si>
  <si>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</si>
  <si>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</si>
  <si>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</si>
  <si>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</si>
  <si>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</si>
  <si>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</si>
  <si>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</si>
  <si>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</si>
  <si>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</si>
  <si>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</si>
  <si>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</si>
  <si>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</si>
  <si>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</si>
  <si>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</si>
  <si>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</si>
  <si>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</si>
  <si>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</si>
  <si>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</si>
  <si>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</si>
  <si>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</si>
  <si>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</si>
  <si>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</si>
  <si>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</si>
  <si>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</si>
  <si>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</si>
  <si>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</si>
  <si>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</si>
  <si>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</si>
  <si>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</si>
  <si>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</si>
  <si>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</si>
  <si>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</si>
  <si>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</si>
  <si>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</si>
  <si>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</si>
  <si>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</si>
  <si>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</si>
  <si>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</si>
  <si>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</si>
  <si>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</si>
  <si>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</si>
  <si>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</si>
  <si>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</si>
  <si>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</si>
  <si>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</si>
  <si>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</si>
  <si>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</si>
  <si>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</si>
  <si>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</si>
  <si>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</si>
  <si>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</si>
  <si>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</si>
  <si>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</si>
  <si>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</si>
  <si>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</si>
  <si>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</si>
  <si>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</si>
  <si>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</si>
  <si>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</si>
  <si>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</si>
  <si>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</si>
  <si>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</si>
  <si>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</si>
  <si>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</si>
  <si>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</si>
  <si>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</si>
  <si>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</si>
  <si>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</si>
  <si>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</si>
  <si>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</si>
  <si>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</si>
  <si>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</si>
  <si>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</si>
  <si>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</si>
  <si>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</si>
  <si>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</si>
  <si>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</si>
  <si>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</si>
  <si>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</si>
  <si>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</si>
  <si>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</si>
  <si>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</si>
  <si>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</si>
  <si>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</si>
  <si>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</si>
  <si>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</si>
  <si>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</si>
  <si>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</si>
  <si>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</si>
  <si>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</si>
  <si>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</si>
  <si>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</si>
  <si>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</si>
  <si>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</si>
  <si>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</si>
  <si>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</si>
  <si>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</si>
  <si>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</si>
  <si>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</si>
  <si>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</si>
  <si>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</si>
  <si>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</si>
  <si>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</si>
  <si>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</si>
  <si>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</si>
  <si>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</si>
  <si>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</si>
  <si>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</si>
  <si>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</si>
  <si>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</si>
  <si>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</si>
  <si>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</si>
  <si>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</si>
  <si>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</si>
  <si>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</si>
  <si>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</si>
  <si>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</si>
  <si>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</si>
  <si>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</si>
  <si>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</si>
  <si>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</si>
  <si>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</si>
  <si>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</si>
  <si>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</si>
  <si>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</si>
  <si>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</si>
  <si>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</si>
  <si>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</si>
  <si>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</si>
  <si>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</si>
  <si>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</si>
  <si>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</si>
  <si>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</si>
  <si>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</si>
  <si>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</si>
  <si>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</si>
  <si>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</si>
  <si>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</si>
  <si>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</si>
  <si>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</si>
  <si>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</si>
  <si>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</si>
  <si>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</si>
  <si>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</si>
  <si>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</si>
  <si>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</si>
  <si>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</si>
  <si>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</si>
  <si>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</si>
  <si>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</si>
  <si>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</si>
  <si>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</si>
  <si>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</si>
  <si>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</si>
  <si>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</si>
  <si>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</si>
  <si>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</si>
  <si>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</si>
  <si>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</si>
  <si>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</si>
  <si>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</si>
  <si>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</si>
  <si>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</si>
  <si>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</si>
  <si>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</si>
  <si>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</si>
  <si>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</si>
  <si>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</si>
  <si>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</si>
  <si>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</si>
  <si>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</si>
  <si>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</si>
  <si>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</si>
  <si>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</si>
  <si>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</si>
  <si>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</si>
  <si>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</si>
  <si>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</si>
  <si>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</si>
  <si>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</si>
  <si>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</si>
  <si>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</si>
  <si>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</si>
  <si>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</si>
  <si>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</si>
  <si>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</si>
  <si>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</si>
  <si>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</si>
  <si>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</si>
  <si>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</si>
  <si>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</si>
  <si>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</si>
  <si>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</si>
  <si>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</si>
  <si>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</si>
  <si>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</si>
  <si>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</si>
  <si>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</si>
  <si>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</si>
  <si>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</si>
  <si>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</si>
  <si>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</si>
  <si>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</si>
  <si>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</si>
  <si>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</si>
  <si>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</si>
  <si>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</si>
  <si>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</si>
  <si>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</si>
  <si>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</si>
  <si>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</si>
  <si>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</si>
  <si>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</si>
  <si>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</si>
  <si>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</si>
  <si>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</si>
  <si>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</si>
  <si>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</si>
  <si>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</si>
  <si>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</si>
  <si>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</si>
  <si>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</si>
  <si>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</si>
  <si>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</si>
  <si>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</si>
  <si>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</si>
  <si>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</si>
  <si>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</si>
  <si>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</si>
  <si>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</si>
  <si>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</si>
  <si>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</si>
  <si>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</si>
  <si>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</si>
  <si>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</si>
  <si>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</si>
  <si>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</si>
  <si>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</si>
  <si>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</si>
  <si>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</si>
  <si>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</si>
  <si>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</si>
  <si>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</si>
  <si>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</si>
  <si>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</si>
  <si>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</si>
  <si>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</si>
  <si>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</si>
  <si>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</si>
  <si>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</si>
  <si>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</si>
  <si>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</si>
  <si>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</si>
  <si>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</si>
  <si>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</si>
  <si>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</si>
  <si>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</si>
  <si>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</si>
  <si>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</si>
  <si>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</si>
  <si>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</si>
  <si>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</si>
  <si>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</si>
  <si>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</si>
  <si>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</si>
  <si>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</si>
  <si>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</si>
  <si>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</si>
  <si>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</si>
  <si>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</si>
  <si>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</si>
  <si>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</si>
  <si>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</si>
  <si>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</si>
  <si>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</si>
  <si>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</si>
  <si>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</si>
  <si>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</si>
  <si>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</si>
  <si>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</si>
  <si>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</si>
  <si>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</si>
  <si>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</si>
  <si>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</si>
  <si>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</si>
  <si>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</si>
  <si>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</si>
  <si>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</si>
  <si>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</si>
  <si>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</si>
  <si>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</si>
  <si>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</si>
  <si>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</si>
  <si>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</si>
  <si>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</si>
  <si>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</si>
  <si>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</si>
  <si>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</si>
  <si>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</si>
  <si>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</si>
  <si>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</si>
  <si>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</si>
  <si>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</si>
  <si>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</si>
  <si>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</si>
  <si>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</si>
  <si>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</si>
  <si>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</si>
  <si>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</si>
  <si>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</si>
  <si>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</si>
  <si>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</si>
  <si>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</si>
  <si>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</si>
  <si>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</si>
  <si>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</si>
  <si>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</si>
  <si>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</si>
  <si>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</si>
  <si>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</si>
  <si>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</si>
  <si>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</si>
  <si>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</si>
  <si>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</si>
  <si>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</si>
  <si>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</si>
  <si>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</si>
  <si>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</si>
  <si>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</si>
  <si>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</si>
  <si>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</si>
  <si>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</si>
  <si>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</si>
  <si>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</si>
  <si>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</si>
  <si>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</si>
  <si>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</si>
  <si>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</si>
  <si>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</si>
  <si>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</si>
  <si>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</si>
  <si>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</si>
  <si>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</si>
  <si>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</si>
  <si>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</si>
  <si>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</si>
  <si>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</si>
  <si>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</si>
  <si>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</si>
  <si>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</si>
  <si>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</si>
  <si>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</si>
  <si>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</si>
  <si>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</si>
  <si>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</si>
  <si>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</si>
  <si>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</si>
  <si>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</si>
  <si>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</si>
  <si>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</si>
  <si>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</si>
  <si>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</si>
  <si>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</si>
  <si>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</si>
  <si>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</si>
  <si>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</si>
  <si>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</si>
  <si>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</si>
  <si>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</si>
  <si>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</si>
  <si>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</si>
  <si>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</si>
  <si>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</si>
  <si>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</si>
  <si>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</si>
  <si>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</si>
  <si>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</si>
  <si>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</si>
  <si>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</si>
  <si>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</si>
  <si>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</si>
  <si>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</si>
  <si>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</si>
  <si>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</si>
  <si>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</si>
  <si>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</si>
  <si>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</si>
  <si>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</si>
  <si>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</si>
  <si>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</si>
  <si>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</si>
  <si>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</si>
  <si>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</si>
  <si>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</si>
  <si>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</si>
  <si>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</si>
  <si>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</si>
  <si>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</si>
  <si>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</si>
  <si>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</si>
  <si>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</si>
  <si>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</si>
  <si>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</si>
  <si>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</si>
  <si>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</si>
  <si>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</si>
  <si>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</si>
  <si>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</si>
  <si>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</si>
  <si>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</si>
  <si>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</si>
  <si>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</si>
  <si>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</si>
  <si>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</si>
  <si>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</si>
  <si>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</si>
  <si>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</si>
  <si>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</si>
  <si>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</si>
  <si>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</si>
  <si>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</si>
  <si>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</si>
  <si>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</si>
  <si>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</si>
  <si>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</si>
  <si>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</si>
  <si>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</si>
  <si>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</si>
  <si>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</si>
  <si>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</si>
  <si>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</si>
  <si>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</si>
  <si>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</si>
  <si>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</si>
  <si>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</si>
  <si>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</si>
  <si>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</si>
  <si>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</si>
  <si>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</si>
  <si>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</si>
  <si>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</si>
  <si>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</si>
  <si>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</si>
  <si>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</si>
  <si>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</si>
  <si>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</si>
  <si>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</si>
  <si>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</si>
  <si>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</si>
  <si>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</si>
  <si>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</si>
  <si>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</si>
  <si>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</si>
  <si>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</si>
  <si>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</si>
  <si>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</si>
  <si>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</si>
  <si>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</si>
  <si>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</si>
  <si>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</si>
  <si>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</si>
  <si>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</si>
  <si>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</si>
  <si>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</si>
  <si>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</si>
  <si>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</si>
  <si>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</si>
  <si>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</si>
  <si>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</si>
  <si>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</si>
  <si>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</si>
  <si>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</si>
  <si>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</si>
  <si>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</si>
  <si>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</si>
  <si>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</si>
  <si>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</si>
  <si>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</si>
  <si>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</si>
  <si>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</si>
  <si>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</si>
  <si>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</si>
  <si>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</si>
  <si>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</si>
  <si>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</si>
  <si>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</si>
  <si>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</si>
  <si>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</si>
  <si>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</si>
  <si>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</si>
  <si>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</si>
  <si>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</si>
  <si>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</si>
  <si>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</si>
  <si>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</si>
  <si>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</si>
  <si>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</si>
  <si>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</si>
  <si>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</si>
  <si>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</si>
  <si>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</si>
  <si>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</si>
  <si>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</si>
  <si>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</si>
  <si>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</si>
  <si>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</si>
  <si>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</si>
  <si>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</si>
  <si>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</si>
  <si>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</si>
  <si>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</si>
  <si>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</si>
  <si>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</si>
  <si>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</si>
  <si>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</si>
  <si>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</si>
  <si>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</si>
  <si>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</si>
  <si>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</si>
  <si>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</si>
  <si>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</si>
  <si>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</si>
  <si>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</si>
  <si>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</si>
  <si>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</si>
  <si>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</si>
  <si>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</si>
  <si>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</si>
  <si>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</si>
  <si>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</si>
  <si>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</si>
  <si>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</si>
  <si>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</si>
  <si>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</si>
  <si>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</si>
  <si>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</si>
  <si>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</si>
  <si>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</si>
  <si>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</si>
  <si>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</si>
  <si>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</si>
  <si>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</si>
  <si>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</si>
  <si>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</si>
  <si>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</si>
  <si>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</si>
  <si>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</si>
  <si>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</si>
  <si>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</si>
  <si>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</si>
  <si>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</si>
  <si>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</si>
  <si>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</si>
  <si>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</si>
  <si>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</si>
  <si>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</si>
  <si>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</si>
  <si>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</si>
  <si>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</si>
  <si>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</si>
  <si>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</si>
  <si>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</si>
  <si>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</si>
  <si>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</si>
  <si>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</si>
  <si>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</si>
  <si>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</si>
  <si>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</si>
  <si>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</si>
  <si>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</si>
  <si>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</si>
  <si>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</si>
  <si>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</si>
  <si>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</si>
  <si>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</si>
  <si>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</si>
  <si>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</si>
  <si>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</si>
  <si>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</si>
  <si>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</si>
  <si>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</si>
  <si>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</si>
  <si>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</si>
  <si>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</si>
  <si>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</si>
  <si>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</si>
  <si>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</si>
  <si>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</si>
  <si>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</si>
  <si>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</si>
  <si>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</si>
  <si>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</si>
  <si>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</si>
  <si>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</si>
  <si>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</si>
  <si>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</si>
  <si>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</si>
  <si>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</si>
  <si>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</si>
  <si>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</si>
  <si>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</si>
  <si>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</si>
  <si>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</si>
  <si>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</si>
  <si>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</si>
  <si>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</si>
  <si>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</si>
  <si>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</si>
  <si>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</si>
  <si>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</si>
  <si>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</si>
  <si>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</si>
  <si>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</si>
  <si>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</si>
  <si>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</si>
  <si>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</si>
  <si>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</si>
  <si>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</si>
  <si>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</si>
  <si>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</si>
  <si>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</si>
  <si>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</si>
  <si>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</si>
  <si>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</si>
  <si>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</si>
  <si>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</si>
  <si>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</si>
  <si>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</si>
  <si>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</si>
  <si>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</si>
  <si>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</si>
  <si>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</si>
  <si>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</si>
  <si>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</si>
  <si>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</si>
  <si>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</si>
  <si>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</si>
  <si>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</si>
  <si>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</si>
  <si>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</si>
  <si>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</si>
  <si>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</si>
  <si>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</si>
  <si>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</si>
  <si>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</si>
  <si>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</si>
  <si>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</si>
  <si>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</si>
  <si>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</si>
  <si>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</si>
  <si>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</si>
  <si>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</si>
  <si>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</si>
  <si>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</si>
  <si>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</si>
  <si>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</si>
  <si>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</si>
  <si>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</si>
  <si>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</si>
  <si>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</si>
  <si>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</si>
  <si>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</si>
  <si>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</si>
  <si>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</si>
  <si>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</si>
  <si>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</si>
  <si>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</si>
  <si>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</si>
  <si>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</si>
  <si>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</si>
  <si>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</si>
  <si>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</si>
  <si>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</si>
  <si>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</si>
  <si>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</si>
  <si>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</si>
  <si>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</si>
  <si>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</si>
  <si>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</si>
  <si>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</si>
  <si>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</si>
  <si>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</si>
  <si>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</si>
  <si>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</si>
  <si>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</si>
  <si>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</si>
  <si>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</si>
  <si>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</si>
  <si>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</si>
  <si>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</si>
  <si>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</si>
  <si>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</si>
  <si>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</si>
  <si>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</si>
  <si>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</si>
  <si>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</si>
  <si>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</si>
  <si>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</si>
  <si>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</si>
  <si>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</si>
  <si>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</si>
  <si>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</si>
  <si>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</si>
  <si>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</si>
  <si>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</si>
  <si>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</si>
  <si>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</si>
  <si>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</si>
  <si>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</si>
  <si>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</si>
  <si>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</si>
  <si>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</si>
  <si>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</si>
  <si>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</si>
  <si>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</si>
  <si>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</si>
  <si>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</si>
  <si>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</si>
  <si>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</si>
  <si>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</si>
  <si>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</si>
  <si>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</si>
  <si>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</si>
  <si>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</si>
  <si>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</si>
  <si>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</si>
  <si>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</si>
  <si>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</si>
  <si>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</si>
  <si>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</si>
  <si>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</si>
  <si>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</si>
  <si>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</si>
  <si>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</si>
  <si>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</si>
  <si>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</si>
  <si>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</si>
  <si>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</si>
  <si>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</si>
  <si>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</si>
  <si>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</si>
  <si>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</si>
  <si>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</si>
  <si>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</si>
  <si>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</si>
  <si>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</si>
  <si>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</si>
  <si>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</si>
  <si>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</si>
  <si>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</si>
  <si>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</si>
  <si>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</si>
  <si>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</si>
  <si>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</si>
  <si>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</si>
  <si>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</si>
  <si>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</si>
  <si>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</si>
  <si>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</si>
  <si>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</si>
  <si>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</si>
  <si>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</si>
  <si>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</si>
  <si>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</si>
  <si>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</si>
  <si>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</si>
  <si>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</si>
  <si>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</si>
  <si>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</si>
  <si>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</si>
  <si>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</si>
  <si>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</si>
  <si>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</si>
  <si>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</si>
  <si>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</si>
  <si>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</si>
  <si>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</si>
  <si>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</si>
  <si>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</si>
  <si>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</si>
  <si>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</si>
  <si>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</si>
  <si>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</si>
  <si>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</si>
  <si>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</si>
  <si>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</si>
  <si>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</si>
  <si>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</si>
  <si>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</si>
  <si>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</si>
  <si>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</si>
  <si>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</si>
  <si>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</si>
  <si>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</si>
  <si>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</si>
  <si>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</si>
  <si>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</si>
  <si>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</si>
  <si>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</si>
  <si>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</si>
  <si>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</si>
  <si>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</si>
  <si>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</si>
  <si>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</si>
  <si>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</si>
  <si>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</si>
  <si>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</si>
  <si>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</si>
  <si>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</si>
  <si>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</si>
  <si>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</si>
  <si>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</si>
  <si>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</si>
  <si>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</si>
  <si>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</si>
  <si>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</si>
  <si>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</si>
  <si>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</si>
  <si>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</si>
  <si>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</si>
  <si>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</si>
  <si>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</si>
  <si>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</si>
  <si>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</si>
  <si>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</si>
  <si>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</si>
  <si>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</si>
  <si>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</si>
  <si>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</si>
  <si>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</si>
  <si>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</si>
  <si>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</si>
  <si>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</si>
  <si>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</si>
  <si>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</si>
  <si>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</si>
  <si>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</si>
  <si>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</si>
  <si>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</si>
  <si>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</si>
  <si>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</si>
  <si>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</si>
  <si>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</si>
  <si>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</si>
  <si>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</si>
  <si>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</si>
  <si>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</si>
  <si>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</si>
  <si>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</si>
  <si>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</si>
  <si>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</si>
  <si>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</si>
  <si>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</si>
  <si>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</si>
  <si>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</si>
  <si>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</si>
  <si>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</si>
  <si>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</si>
  <si>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</si>
  <si>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</si>
  <si>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</si>
  <si>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</si>
  <si>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</si>
  <si>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</si>
  <si>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</si>
  <si>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</si>
  <si>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</si>
  <si>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</si>
  <si>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</si>
  <si>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</si>
  <si>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</si>
  <si>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</si>
  <si>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</si>
  <si>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</si>
  <si>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</si>
  <si>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</si>
  <si>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</si>
  <si>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</si>
  <si>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</si>
  <si>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</si>
  <si>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</si>
  <si>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</si>
  <si>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</si>
  <si>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</si>
  <si>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</si>
  <si>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</si>
  <si>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</si>
  <si>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</si>
  <si>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</si>
  <si>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</si>
  <si>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</si>
  <si>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</si>
  <si>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</si>
  <si>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</si>
  <si>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</si>
  <si>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</si>
  <si>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</si>
  <si>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</si>
  <si>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</si>
  <si>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</si>
  <si>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</si>
  <si>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</si>
  <si>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</si>
  <si>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</si>
  <si>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</si>
  <si>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</si>
  <si>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</si>
  <si>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</si>
  <si>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</si>
  <si>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</si>
  <si>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</si>
  <si>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</si>
  <si>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</si>
  <si>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</si>
  <si>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</si>
  <si>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</si>
  <si>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</si>
  <si>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</si>
  <si>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</si>
  <si>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</si>
  <si>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</si>
  <si>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</si>
  <si>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</si>
  <si>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</si>
  <si>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</si>
  <si>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</si>
  <si>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</si>
  <si>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</si>
  <si>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</si>
  <si>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</si>
  <si>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</si>
  <si>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</si>
  <si>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</si>
  <si>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</si>
  <si>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</si>
  <si>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</si>
  <si>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</si>
  <si>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</si>
  <si>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</si>
  <si>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</si>
  <si>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</si>
  <si>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</si>
  <si>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</si>
  <si>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</si>
  <si>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</si>
  <si>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</si>
  <si>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</si>
  <si>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</si>
  <si>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</si>
  <si>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</si>
  <si>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</si>
  <si>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</si>
  <si>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</si>
  <si>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</si>
  <si>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</si>
  <si>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</si>
  <si>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</si>
  <si>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</si>
  <si>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</si>
  <si>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</si>
  <si>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</si>
  <si>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</si>
  <si>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</si>
  <si>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</si>
  <si>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</si>
  <si>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</si>
  <si>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</si>
  <si>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</si>
  <si>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</si>
  <si>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</si>
  <si>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</si>
  <si>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</si>
  <si>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</si>
  <si>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</si>
  <si>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</si>
  <si>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</si>
  <si>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</si>
  <si>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</si>
  <si>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</si>
  <si>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</si>
  <si>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</si>
  <si>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</si>
  <si>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</si>
  <si>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</si>
  <si>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</si>
  <si>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</si>
  <si>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</si>
  <si>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</si>
  <si>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</si>
  <si>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</si>
  <si>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</si>
  <si>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</si>
  <si>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</si>
  <si>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</si>
  <si>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</si>
  <si>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</si>
  <si>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</si>
  <si>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</si>
  <si>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</si>
  <si>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</si>
  <si>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</si>
  <si>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</si>
  <si>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</si>
  <si>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</si>
  <si>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</si>
  <si>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</si>
  <si>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</si>
  <si>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</si>
  <si>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</si>
  <si>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</si>
  <si>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</si>
  <si>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</si>
  <si>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</si>
  <si>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</si>
  <si>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</si>
  <si>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</si>
  <si>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</si>
  <si>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</si>
  <si>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</si>
  <si>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</si>
  <si>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</si>
  <si>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</si>
  <si>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</si>
  <si>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</si>
  <si>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</si>
  <si>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</si>
  <si>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</si>
  <si>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</si>
  <si>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</si>
  <si>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</si>
  <si>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</si>
  <si>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</si>
  <si>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</si>
  <si>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</si>
  <si>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</si>
  <si>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</si>
  <si>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</si>
  <si>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</si>
  <si>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</si>
  <si>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</si>
  <si>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</si>
  <si>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</si>
  <si>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</si>
  <si>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</si>
  <si>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</si>
  <si>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</si>
  <si>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</si>
  <si>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</si>
  <si>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</si>
  <si>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</si>
  <si>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</si>
  <si>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</si>
  <si>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</si>
  <si>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</si>
  <si>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</si>
  <si>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</si>
  <si>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</si>
  <si>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</si>
  <si>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</si>
  <si>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</si>
  <si>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</si>
  <si>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</si>
  <si>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</si>
  <si>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</si>
  <si>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</si>
  <si>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</si>
  <si>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</si>
  <si>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</si>
  <si>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</si>
  <si>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</si>
  <si>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</si>
  <si>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</si>
  <si>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</si>
  <si>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</si>
  <si>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</si>
  <si>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</si>
  <si>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</si>
  <si>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</si>
  <si>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</si>
  <si>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</si>
  <si>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</si>
  <si>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</si>
  <si>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</si>
  <si>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</si>
  <si>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</si>
  <si>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</si>
  <si>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</si>
  <si>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</si>
  <si>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</si>
  <si>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</si>
  <si>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</si>
  <si>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</si>
  <si>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</si>
  <si>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</si>
  <si>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</si>
  <si>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</si>
  <si>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</si>
  <si>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</si>
  <si>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</si>
  <si>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</si>
  <si>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</si>
  <si>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</si>
  <si>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</si>
  <si>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</si>
  <si>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</si>
  <si>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</si>
  <si>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</si>
  <si>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</si>
  <si>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</si>
  <si>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</si>
  <si>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</si>
  <si>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</si>
  <si>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</si>
  <si>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</si>
  <si>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</si>
  <si>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</si>
  <si>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</si>
  <si>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</si>
  <si>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</si>
  <si>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</si>
  <si>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</si>
  <si>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</si>
  <si>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</si>
  <si>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</si>
  <si>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</si>
  <si>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</si>
  <si>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</si>
  <si>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</si>
  <si>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</si>
  <si>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</si>
  <si>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</si>
  <si>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</si>
  <si>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</si>
  <si>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</si>
  <si>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</si>
  <si>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</si>
  <si>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</si>
  <si>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</si>
  <si>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</si>
  <si>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</si>
  <si>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</si>
  <si>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</si>
  <si>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</si>
  <si>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</si>
  <si>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</si>
  <si>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</si>
  <si>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</si>
  <si>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</si>
  <si>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</si>
  <si>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</si>
  <si>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</si>
  <si>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</si>
  <si>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</si>
  <si>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</si>
  <si>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</si>
  <si>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</si>
  <si>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</si>
  <si>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</si>
  <si>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</si>
  <si>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</si>
  <si>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</si>
  <si>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</si>
  <si>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</si>
  <si>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</si>
  <si>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</si>
  <si>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</si>
  <si>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</si>
  <si>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</si>
  <si>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</si>
  <si>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</si>
  <si>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</si>
  <si>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</si>
  <si>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</si>
  <si>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</si>
  <si>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</si>
  <si>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</si>
  <si>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</si>
  <si>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</si>
  <si>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</si>
  <si>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</si>
  <si>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</si>
  <si>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</si>
  <si>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</si>
  <si>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</si>
  <si>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</si>
  <si>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</si>
  <si>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</si>
  <si>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</si>
  <si>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</si>
  <si>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</si>
  <si>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</si>
  <si>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</si>
  <si>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</si>
  <si>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</si>
  <si>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</si>
  <si>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</si>
  <si>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</si>
  <si>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</si>
  <si>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</si>
  <si>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</si>
  <si>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</si>
  <si>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</si>
  <si>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</si>
  <si>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</si>
  <si>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</si>
  <si>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</si>
  <si>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</si>
  <si>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</si>
  <si>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</si>
  <si>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</si>
  <si>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</si>
  <si>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</si>
  <si>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</si>
  <si>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</si>
  <si>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</si>
  <si>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</si>
  <si>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</si>
  <si>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</si>
  <si>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</si>
  <si>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</si>
  <si>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</si>
  <si>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</si>
  <si>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</si>
  <si>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</si>
  <si>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</si>
  <si>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</si>
  <si>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</si>
  <si>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</si>
  <si>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</si>
  <si>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</si>
  <si>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</si>
  <si>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</si>
  <si>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</si>
  <si>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</si>
  <si>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</si>
  <si>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</si>
  <si>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</si>
  <si>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</si>
  <si>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</si>
  <si>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</si>
  <si>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</si>
  <si>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</si>
  <si>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</si>
  <si>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</si>
  <si>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</si>
  <si>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</si>
  <si>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</si>
  <si>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</si>
  <si>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</si>
  <si>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</si>
  <si>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</si>
  <si>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</si>
  <si>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</si>
  <si>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</si>
  <si>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</si>
  <si>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</si>
  <si>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</si>
  <si>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</si>
  <si>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</si>
  <si>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</si>
  <si>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</si>
  <si>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</si>
  <si>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</si>
  <si>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</si>
  <si>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</si>
  <si>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</si>
  <si>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</si>
  <si>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</si>
  <si>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</si>
  <si>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</si>
  <si>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</si>
  <si>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</si>
  <si>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</si>
  <si>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</si>
  <si>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</si>
  <si>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</si>
  <si>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</si>
  <si>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</si>
  <si>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</si>
  <si>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</si>
  <si>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</si>
  <si>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</si>
  <si>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</si>
  <si>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</si>
  <si>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</si>
  <si>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</si>
  <si>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</si>
  <si>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</si>
  <si>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</si>
  <si>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</si>
  <si>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</si>
  <si>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</si>
  <si>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</si>
  <si>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</si>
  <si>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</si>
  <si>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</si>
  <si>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</si>
  <si>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</si>
  <si>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</si>
  <si>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</si>
  <si>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</si>
  <si>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</si>
  <si>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</si>
  <si>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</si>
  <si>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</si>
  <si>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</si>
  <si>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</si>
  <si>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</si>
  <si>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</si>
  <si>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</si>
  <si>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</si>
  <si>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</si>
  <si>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</si>
  <si>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</si>
  <si>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</si>
  <si>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</si>
  <si>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</si>
  <si>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</si>
  <si>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</si>
  <si>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</si>
  <si>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</si>
  <si>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</si>
  <si>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</si>
  <si>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</si>
  <si>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</si>
  <si>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</si>
  <si>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</si>
  <si>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</si>
  <si>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</si>
  <si>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</si>
  <si>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</si>
  <si>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</si>
  <si>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</si>
  <si>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</si>
  <si>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</si>
  <si>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</si>
  <si>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</si>
  <si>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</si>
  <si>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</si>
  <si>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</si>
  <si>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</si>
  <si>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</si>
  <si>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</si>
  <si>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</si>
  <si>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</si>
  <si>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</si>
  <si>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</si>
  <si>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</si>
  <si>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</si>
  <si>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</si>
  <si>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</si>
  <si>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</si>
  <si>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</si>
  <si>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</si>
  <si>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</si>
  <si>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</si>
  <si>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</si>
  <si>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</si>
  <si>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</si>
  <si>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</si>
  <si>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</si>
  <si>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</si>
  <si>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</si>
  <si>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</si>
  <si>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</si>
  <si>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</si>
  <si>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</si>
  <si>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</si>
  <si>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</si>
  <si>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</si>
  <si>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</si>
  <si>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</si>
  <si>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</si>
  <si>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</si>
  <si>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</si>
  <si>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</si>
  <si>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</si>
  <si>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</si>
  <si>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</si>
  <si>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</si>
  <si>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</si>
  <si>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</si>
  <si>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</si>
  <si>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</si>
  <si>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</si>
  <si>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</si>
  <si>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</si>
  <si>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</si>
  <si>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</si>
  <si>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</si>
  <si>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</si>
  <si>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</si>
  <si>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</si>
  <si>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</si>
  <si>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</si>
  <si>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</si>
  <si>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</si>
  <si>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</si>
  <si>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</si>
  <si>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</si>
  <si>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</si>
  <si>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</si>
  <si>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</si>
  <si>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</si>
  <si>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</si>
  <si>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</si>
  <si>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</si>
  <si>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</si>
  <si>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</si>
  <si>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</si>
  <si>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</si>
  <si>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</si>
  <si>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</si>
  <si>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</si>
  <si>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</si>
  <si>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</si>
  <si>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</si>
  <si>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</si>
  <si>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</si>
  <si>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</si>
  <si>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</si>
  <si>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</si>
  <si>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</si>
  <si>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</si>
  <si>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</si>
  <si>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</si>
  <si>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</si>
  <si>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</si>
  <si>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</si>
  <si>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</si>
  <si>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</si>
  <si>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</si>
  <si>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</si>
  <si>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</si>
  <si>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</si>
  <si>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</si>
  <si>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</si>
  <si>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</si>
  <si>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</si>
  <si>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</si>
  <si>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</si>
  <si>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</si>
  <si>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</si>
  <si>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</si>
  <si>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</si>
  <si>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</si>
  <si>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</si>
  <si>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</si>
  <si>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</si>
  <si>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</si>
  <si>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</si>
  <si>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</si>
  <si>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</si>
  <si>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</si>
  <si>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</si>
  <si>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</si>
  <si>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</si>
  <si>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</si>
  <si>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</si>
  <si>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</si>
  <si>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</si>
  <si>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</si>
  <si>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</si>
  <si>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</si>
  <si>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</si>
  <si>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</si>
  <si>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</si>
  <si>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</si>
  <si>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</si>
  <si>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</si>
  <si>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</si>
  <si>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</si>
  <si>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</si>
  <si>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</si>
  <si>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</si>
  <si>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</si>
  <si>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</si>
  <si>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</si>
  <si>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</si>
  <si>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</si>
  <si>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</si>
  <si>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</si>
  <si>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</si>
  <si>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</si>
  <si>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</si>
  <si>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</si>
  <si>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</si>
  <si>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</si>
  <si>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</si>
  <si>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</si>
  <si>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</si>
  <si>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</si>
  <si>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</si>
  <si>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</si>
  <si>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</si>
  <si>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</si>
  <si>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</si>
  <si>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</si>
  <si>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</si>
  <si>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</si>
  <si>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</si>
  <si>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</si>
  <si>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</si>
  <si>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</si>
  <si>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</si>
  <si>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</si>
  <si>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</si>
  <si>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</si>
  <si>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</si>
  <si>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</si>
  <si>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</si>
  <si>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</si>
  <si>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</si>
  <si>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</si>
  <si>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</si>
  <si>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</si>
  <si>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</si>
  <si>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</si>
  <si>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</si>
  <si>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</si>
  <si>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</si>
  <si>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</si>
  <si>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</si>
  <si>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</si>
  <si>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</si>
  <si>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</si>
  <si>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</si>
  <si>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</si>
  <si>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</si>
  <si>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</si>
  <si>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</si>
  <si>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</si>
  <si>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</si>
  <si>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</si>
  <si>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</si>
  <si>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</si>
  <si>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</si>
  <si>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</si>
  <si>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</si>
  <si>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</si>
  <si>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</si>
  <si>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</si>
  <si>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</si>
  <si>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</si>
  <si>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</si>
  <si>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</si>
  <si>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</si>
  <si>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</si>
  <si>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</si>
  <si>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</si>
  <si>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</si>
  <si>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</si>
  <si>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</si>
  <si>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</si>
  <si>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</si>
  <si>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</si>
  <si>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</si>
  <si>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</si>
  <si>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</si>
  <si>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</si>
  <si>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</si>
  <si>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</si>
  <si>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</si>
  <si>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</si>
  <si>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</si>
  <si>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</si>
  <si>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</si>
  <si>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</si>
  <si>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</si>
  <si>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</si>
  <si>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</si>
  <si>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</si>
  <si>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</si>
  <si>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</si>
  <si>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</si>
  <si>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</si>
  <si>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</si>
  <si>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</si>
  <si>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</si>
  <si>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</si>
  <si>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</si>
  <si>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</si>
  <si>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</si>
  <si>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</si>
  <si>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</si>
  <si>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</si>
  <si>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</si>
  <si>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</si>
  <si>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</si>
  <si>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</si>
  <si>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</si>
  <si>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</si>
  <si>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</si>
  <si>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</si>
  <si>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</si>
  <si>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</si>
  <si>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</si>
  <si>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</si>
  <si>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</si>
  <si>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</si>
  <si>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</si>
  <si>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</si>
  <si>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</si>
  <si>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</si>
  <si>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</si>
  <si>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</si>
  <si>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</si>
  <si>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</si>
  <si>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</si>
  <si>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</si>
  <si>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</si>
  <si>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</si>
  <si>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</si>
  <si>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</si>
  <si>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</si>
  <si>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</si>
  <si>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</si>
  <si>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</si>
  <si>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</si>
  <si>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</si>
  <si>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</si>
  <si>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</si>
  <si>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</si>
  <si>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</si>
  <si>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</si>
  <si>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</si>
  <si>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</si>
  <si>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</si>
  <si>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</si>
  <si>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</si>
  <si>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</si>
  <si>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</si>
  <si>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</si>
  <si>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</si>
  <si>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</si>
  <si>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</si>
  <si>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</si>
  <si>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</si>
  <si>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</si>
  <si>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</si>
  <si>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</si>
  <si>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</si>
  <si>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</si>
  <si>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</si>
  <si>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</si>
  <si>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</si>
  <si>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</si>
  <si>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</si>
  <si>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</si>
  <si>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</si>
  <si>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</si>
  <si>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</si>
  <si>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</si>
  <si>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</si>
  <si>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</si>
  <si>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</si>
  <si>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</si>
  <si>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</si>
  <si>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</si>
  <si>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</si>
  <si>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</si>
  <si>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</si>
  <si>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</si>
  <si>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</si>
  <si>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</si>
  <si>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</si>
  <si>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</si>
  <si>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</si>
  <si>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</si>
  <si>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</si>
  <si>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</si>
  <si>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</si>
  <si>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</si>
  <si>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</si>
  <si>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</si>
  <si>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</si>
  <si>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</si>
  <si>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</si>
  <si>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</si>
  <si>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</si>
  <si>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</si>
  <si>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</si>
  <si>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</si>
  <si>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</si>
  <si>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</si>
  <si>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</si>
  <si>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</si>
  <si>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</si>
  <si>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</si>
  <si>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</si>
  <si>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</si>
  <si>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</si>
  <si>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</si>
  <si>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</si>
  <si>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</si>
  <si>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</si>
  <si>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</si>
  <si>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</si>
  <si>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</si>
  <si>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</si>
  <si>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</si>
  <si>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</si>
  <si>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</si>
  <si>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</si>
  <si>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</si>
  <si>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</si>
  <si>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</si>
  <si>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</si>
  <si>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</si>
  <si>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</si>
  <si>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</si>
  <si>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</si>
  <si>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</si>
  <si>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</si>
  <si>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</si>
  <si>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</si>
  <si>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</si>
  <si>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</si>
  <si>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</si>
  <si>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</si>
  <si>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</si>
  <si>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</si>
  <si>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</si>
  <si>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</si>
  <si>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</si>
  <si>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</si>
  <si>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</si>
  <si>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</si>
  <si>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</si>
  <si>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</si>
  <si>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</si>
  <si>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</si>
  <si>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</si>
  <si>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</si>
  <si>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</si>
  <si>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</si>
  <si>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</si>
  <si>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</si>
  <si>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</si>
  <si>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</si>
  <si>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</si>
  <si>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</si>
  <si>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</si>
  <si>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</si>
  <si>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</si>
  <si>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</si>
  <si>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</si>
  <si>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</si>
  <si>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</si>
  <si>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</si>
  <si>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</si>
  <si>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</si>
  <si>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</si>
  <si>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</si>
  <si>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</si>
  <si>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</si>
  <si>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</si>
  <si>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</si>
  <si>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</si>
  <si>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</si>
  <si>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</si>
  <si>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</si>
  <si>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</si>
  <si>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</si>
  <si>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</si>
  <si>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</si>
  <si>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</si>
  <si>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</si>
  <si>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</si>
  <si>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</si>
  <si>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</si>
  <si>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</si>
  <si>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</si>
  <si>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</si>
  <si>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</si>
  <si>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</si>
  <si>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</si>
  <si>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</si>
  <si>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</si>
  <si>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</si>
  <si>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</si>
  <si>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</si>
  <si>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</si>
  <si>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</si>
  <si>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</si>
  <si>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</si>
  <si>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</si>
  <si>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</si>
  <si>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</si>
  <si>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</si>
  <si>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</si>
  <si>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</si>
  <si>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</si>
  <si>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</si>
  <si>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</si>
  <si>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</si>
  <si>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</si>
  <si>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</si>
  <si>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</si>
  <si>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</si>
  <si>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</si>
  <si>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</si>
  <si>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</si>
  <si>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</si>
  <si>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</si>
  <si>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</si>
  <si>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</si>
  <si>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</si>
  <si>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</si>
  <si>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</si>
  <si>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</si>
  <si>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</si>
  <si>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</si>
  <si>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</si>
  <si>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</si>
  <si>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</si>
  <si>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</si>
  <si>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</si>
  <si>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</si>
  <si>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</si>
  <si>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</si>
  <si>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</si>
  <si>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</si>
  <si>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</si>
  <si>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</si>
  <si>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</si>
  <si>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</si>
  <si>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</si>
  <si>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</si>
  <si>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</si>
  <si>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</si>
  <si>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</si>
  <si>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</si>
  <si>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</si>
  <si>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</si>
  <si>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</si>
  <si>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</si>
  <si>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</si>
  <si>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</si>
  <si>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</si>
  <si>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</si>
  <si>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</si>
  <si>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</si>
  <si>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</si>
  <si>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</si>
  <si>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</si>
  <si>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</si>
  <si>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</si>
  <si>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</si>
  <si>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</si>
  <si>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</si>
  <si>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</si>
  <si>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</si>
  <si>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</si>
  <si>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</si>
  <si>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</si>
  <si>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</si>
  <si>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</si>
  <si>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</si>
  <si>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</si>
  <si>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</si>
  <si>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</si>
  <si>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</si>
  <si>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</si>
  <si>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</si>
  <si>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</si>
  <si>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</si>
  <si>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</si>
  <si>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</si>
  <si>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</si>
  <si>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</si>
  <si>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</si>
  <si>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</si>
  <si>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</si>
  <si>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</si>
  <si>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</si>
  <si>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</si>
  <si>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</si>
  <si>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</si>
  <si>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</si>
  <si>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</si>
  <si>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</si>
  <si>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</si>
  <si>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</si>
  <si>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</si>
  <si>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</si>
  <si>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</si>
  <si>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</si>
  <si>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</si>
  <si>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</si>
  <si>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</si>
  <si>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</si>
  <si>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</si>
  <si>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</si>
  <si>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</si>
  <si>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</si>
  <si>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</si>
  <si>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</si>
  <si>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</si>
  <si>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</si>
  <si>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</si>
  <si>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</si>
  <si>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</si>
  <si>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</si>
  <si>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</si>
  <si>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</si>
  <si>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</si>
  <si>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</si>
  <si>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</si>
  <si>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</si>
  <si>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</si>
  <si>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</si>
  <si>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</si>
  <si>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</si>
  <si>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</si>
  <si>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</si>
  <si>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</si>
  <si>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</si>
  <si>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</si>
  <si>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</si>
  <si>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</si>
  <si>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</si>
  <si>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</si>
  <si>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</si>
  <si>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</si>
  <si>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</si>
  <si>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</si>
  <si>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</si>
  <si>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</si>
  <si>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</si>
  <si>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</si>
  <si>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</si>
  <si>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</si>
  <si>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</si>
  <si>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</si>
  <si>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</si>
  <si>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</si>
  <si>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</si>
  <si>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</si>
  <si>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</si>
  <si>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</si>
  <si>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</si>
  <si>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</si>
  <si>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</si>
  <si>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</si>
  <si>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</si>
  <si>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</si>
  <si>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</si>
  <si>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</si>
  <si>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</si>
  <si>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</si>
  <si>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</si>
  <si>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</si>
  <si>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</si>
  <si>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</si>
  <si>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</si>
  <si>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</si>
  <si>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</si>
  <si>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</si>
  <si>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</si>
  <si>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</si>
  <si>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</si>
  <si>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</si>
  <si>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</si>
  <si>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</si>
  <si>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</si>
  <si>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</si>
  <si>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</si>
  <si>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</si>
  <si>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</si>
  <si>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</si>
  <si>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</si>
  <si>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</si>
  <si>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</si>
  <si>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</si>
  <si>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</si>
  <si>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</si>
  <si>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</si>
  <si>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</si>
  <si>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</si>
  <si>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</si>
  <si>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</si>
  <si>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</si>
  <si>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</si>
  <si>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</si>
  <si>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</si>
  <si>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</si>
  <si>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</si>
  <si>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</si>
  <si>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</si>
  <si>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</si>
  <si>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</si>
  <si>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</si>
  <si>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</si>
  <si>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</si>
  <si>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</si>
  <si>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</si>
  <si>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</si>
  <si>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</si>
  <si>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</si>
  <si>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</si>
  <si>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</si>
  <si>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</si>
  <si>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</si>
  <si>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</si>
  <si>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</si>
  <si>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</si>
  <si>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</si>
  <si>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</si>
  <si>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</si>
  <si>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</si>
  <si>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</si>
  <si>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</si>
  <si>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</si>
  <si>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</si>
  <si>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</si>
  <si>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</si>
  <si>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</si>
  <si>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</si>
  <si>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</si>
  <si>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</si>
  <si>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</si>
  <si>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</si>
  <si>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</si>
  <si>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</si>
  <si>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</si>
  <si>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</si>
  <si>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</si>
  <si>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</si>
  <si>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</si>
  <si>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</si>
  <si>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</si>
  <si>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</si>
  <si>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</si>
  <si>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</si>
  <si>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</si>
  <si>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</si>
  <si>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</si>
  <si>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</si>
  <si>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</si>
  <si>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</si>
  <si>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</si>
  <si>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</si>
  <si>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</si>
  <si>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</si>
  <si>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</si>
  <si>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</si>
  <si>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</si>
  <si>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</si>
  <si>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</si>
  <si>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</si>
  <si>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</si>
  <si>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</si>
  <si>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</si>
  <si>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</si>
  <si>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</si>
  <si>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</si>
  <si>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</si>
  <si>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</si>
  <si>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</si>
  <si>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</si>
  <si>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</si>
  <si>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</si>
  <si>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</si>
  <si>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</si>
  <si>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</si>
  <si>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</si>
  <si>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</si>
  <si>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</si>
  <si>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</si>
  <si>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</si>
  <si>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</si>
  <si>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</si>
  <si>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</si>
  <si>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</si>
  <si>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</si>
  <si>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</si>
  <si>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</si>
  <si>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</si>
  <si>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</si>
  <si>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</si>
  <si>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</si>
  <si>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</si>
  <si>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</si>
  <si>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</si>
  <si>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</si>
  <si>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</si>
  <si>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</si>
  <si>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</si>
  <si>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</si>
  <si>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</si>
  <si>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</si>
  <si>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</si>
  <si>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</si>
  <si>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</si>
  <si>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</si>
  <si>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</si>
  <si>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</si>
  <si>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</si>
  <si>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</si>
  <si>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</si>
  <si>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</si>
  <si>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</si>
  <si>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</si>
  <si>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</si>
  <si>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</si>
  <si>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</si>
  <si>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</si>
  <si>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</si>
  <si>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</si>
  <si>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</si>
  <si>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</si>
  <si>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</si>
  <si>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</si>
  <si>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</si>
  <si>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</si>
  <si>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</si>
  <si>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</si>
  <si>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</si>
  <si>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</si>
  <si>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</si>
  <si>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</si>
  <si>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</si>
  <si>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</si>
  <si>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</si>
  <si>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</si>
  <si>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</si>
  <si>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</si>
  <si>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</si>
  <si>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</si>
  <si>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</si>
  <si>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</si>
  <si>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</si>
  <si>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</si>
  <si>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</si>
  <si>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</si>
  <si>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</si>
  <si>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</si>
  <si>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</si>
  <si>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</si>
  <si>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</si>
  <si>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</si>
  <si>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</si>
  <si>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</si>
  <si>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</si>
  <si>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</si>
  <si>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</si>
  <si>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</si>
  <si>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</si>
  <si>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</si>
  <si>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</si>
  <si>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</si>
  <si>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</si>
  <si>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</si>
  <si>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</si>
  <si>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</si>
  <si>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</si>
  <si>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</si>
  <si>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</si>
  <si>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</si>
  <si>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</si>
  <si>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</si>
  <si>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</si>
  <si>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</si>
  <si>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</si>
  <si>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</si>
  <si>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</si>
  <si>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</si>
  <si>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</si>
  <si>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</si>
  <si>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</si>
  <si>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</si>
  <si>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</si>
  <si>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</si>
  <si>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</si>
  <si>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</si>
  <si>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</si>
  <si>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</si>
  <si>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</si>
  <si>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</si>
  <si>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</si>
  <si>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</si>
  <si>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</si>
  <si>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</si>
  <si>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</si>
  <si>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</si>
  <si>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</si>
  <si>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</si>
  <si>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</si>
  <si>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</si>
  <si>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</si>
  <si>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</si>
  <si>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</si>
  <si>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</si>
  <si>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</si>
  <si>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</si>
  <si>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</si>
  <si>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</si>
  <si>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</si>
  <si>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</si>
  <si>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</si>
  <si>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</si>
  <si>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</si>
  <si>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</si>
  <si>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</si>
  <si>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</si>
  <si>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</si>
  <si>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</si>
  <si>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</si>
  <si>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</si>
  <si>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</si>
  <si>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</si>
  <si>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</si>
  <si>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</si>
  <si>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</si>
  <si>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</si>
  <si>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</si>
  <si>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</si>
  <si>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</si>
  <si>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</si>
  <si>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</si>
  <si>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</si>
  <si>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</si>
  <si>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</si>
  <si>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</si>
  <si>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</si>
  <si>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</si>
  <si>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</si>
  <si>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</si>
  <si>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</si>
  <si>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</si>
  <si>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</si>
  <si>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</si>
  <si>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</si>
  <si>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</si>
  <si>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</si>
  <si>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</si>
  <si>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</si>
  <si>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</si>
  <si>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</si>
  <si>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</si>
  <si>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</si>
  <si>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</si>
  <si>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</si>
  <si>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</si>
  <si>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</si>
  <si>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</si>
  <si>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</si>
  <si>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</si>
  <si>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</si>
  <si>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</si>
  <si>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</si>
  <si>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</si>
  <si>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</si>
  <si>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</si>
  <si>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</si>
  <si>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</si>
  <si>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</si>
  <si>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</si>
  <si>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</si>
  <si>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</si>
  <si>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</si>
  <si>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</si>
  <si>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</si>
  <si>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</si>
  <si>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</si>
  <si>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</si>
  <si>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</si>
  <si>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</si>
  <si>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</si>
  <si>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</si>
  <si>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</si>
  <si>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</si>
  <si>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</si>
  <si>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</si>
  <si>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</si>
  <si>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</si>
  <si>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</si>
  <si>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</si>
  <si>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</si>
  <si>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</si>
  <si>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</si>
  <si>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</si>
  <si>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</si>
  <si>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</si>
  <si>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</si>
  <si>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</si>
  <si>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</si>
  <si>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</si>
  <si>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</si>
  <si>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</si>
  <si>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</si>
  <si>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</si>
  <si>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</si>
  <si>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</si>
  <si>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</si>
  <si>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</si>
  <si>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</si>
  <si>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</si>
  <si>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</si>
  <si>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</si>
  <si>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</si>
  <si>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</si>
  <si>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</si>
  <si>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</si>
  <si>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</si>
  <si>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</si>
  <si>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</si>
  <si>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</si>
  <si>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</si>
  <si>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</si>
  <si>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</si>
  <si>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</si>
  <si>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</si>
  <si>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</si>
  <si>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</si>
  <si>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</si>
  <si>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</si>
  <si>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</si>
  <si>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</si>
  <si>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</si>
  <si>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</si>
  <si>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</si>
  <si>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</si>
  <si>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</si>
  <si>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</si>
  <si>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</si>
  <si>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</si>
  <si>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</si>
  <si>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</si>
  <si>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</si>
  <si>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</si>
  <si>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</si>
  <si>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</si>
  <si>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</si>
  <si>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</si>
  <si>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</si>
  <si>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</si>
  <si>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</si>
  <si>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</si>
  <si>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</si>
  <si>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</si>
  <si>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</si>
  <si>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</si>
  <si>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</si>
  <si>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</si>
  <si>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</si>
  <si>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</si>
  <si>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</si>
  <si>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</si>
  <si>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</si>
  <si>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</si>
  <si>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</si>
  <si>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</si>
  <si>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</si>
  <si>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</si>
  <si>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</si>
  <si>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</si>
  <si>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</si>
  <si>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</si>
  <si>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</si>
  <si>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</si>
  <si>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</si>
  <si>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</si>
  <si>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</si>
  <si>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</si>
  <si>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</si>
  <si>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</si>
  <si>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</si>
  <si>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</si>
  <si>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</si>
  <si>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</si>
  <si>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</si>
  <si>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</si>
  <si>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</si>
  <si>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</si>
  <si>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</si>
  <si>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</si>
  <si>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</si>
  <si>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</si>
  <si>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</si>
  <si>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</si>
  <si>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</si>
  <si>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</si>
  <si>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</si>
  <si>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</si>
  <si>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</si>
  <si>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</si>
  <si>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</si>
  <si>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</si>
  <si>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</si>
  <si>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</si>
  <si>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</si>
  <si>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</si>
  <si>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</si>
  <si>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</si>
  <si>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</si>
  <si>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</si>
  <si>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</si>
  <si>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</si>
  <si>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</si>
  <si>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</si>
  <si>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</si>
  <si>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</si>
  <si>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</si>
  <si>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</si>
  <si>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</si>
  <si>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</si>
  <si>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</si>
  <si>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</si>
  <si>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</si>
  <si>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</si>
  <si>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</si>
  <si>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</si>
  <si>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</si>
  <si>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</si>
  <si>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</si>
  <si>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</si>
  <si>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</si>
  <si>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</si>
  <si>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</si>
  <si>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</si>
  <si>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</si>
  <si>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</si>
  <si>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</si>
  <si>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</si>
  <si>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</si>
  <si>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</si>
  <si>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</si>
  <si>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</si>
  <si>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</si>
  <si>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</si>
  <si>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</si>
  <si>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</si>
  <si>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</si>
  <si>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</si>
  <si>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</si>
  <si>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</si>
  <si>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</si>
  <si>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</si>
  <si>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</si>
  <si>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</si>
  <si>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</si>
  <si>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</si>
  <si>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</si>
  <si>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</si>
  <si>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</si>
  <si>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</si>
  <si>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</si>
  <si>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</si>
  <si>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</si>
  <si>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</si>
  <si>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</si>
  <si>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</si>
  <si>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</si>
  <si>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</si>
  <si>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</si>
  <si>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</si>
  <si>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</si>
  <si>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</si>
  <si>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</si>
  <si>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</si>
  <si>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</si>
  <si>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</si>
  <si>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</si>
  <si>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</si>
  <si>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</si>
  <si>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</si>
  <si>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</si>
  <si>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</si>
  <si>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</si>
  <si>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</si>
  <si>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</si>
  <si>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</si>
  <si>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</si>
  <si>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</si>
  <si>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</si>
  <si>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</si>
  <si>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</si>
  <si>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</si>
  <si>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</si>
  <si>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</si>
  <si>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</si>
  <si>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</si>
  <si>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</si>
  <si>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</si>
  <si>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</si>
  <si>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</si>
  <si>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</si>
  <si>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</si>
  <si>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</si>
  <si>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</si>
  <si>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</si>
  <si>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</si>
  <si>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</si>
  <si>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</si>
  <si>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</si>
  <si>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</si>
  <si>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</si>
  <si>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</si>
  <si>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</si>
  <si>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</si>
  <si>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</si>
  <si>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</si>
  <si>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</si>
  <si>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</si>
  <si>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</si>
  <si>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</si>
  <si>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</si>
  <si>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</si>
  <si>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</si>
  <si>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</si>
  <si>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</si>
  <si>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</si>
  <si>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</si>
  <si>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</si>
  <si>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</si>
  <si>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</si>
  <si>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</si>
  <si>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</si>
  <si>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</si>
  <si>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</si>
  <si>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</si>
  <si>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</si>
  <si>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</si>
  <si>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</si>
  <si>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</si>
  <si>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</si>
  <si>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</si>
  <si>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</si>
  <si>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</si>
  <si>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</si>
  <si>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</si>
  <si>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</si>
  <si>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</si>
  <si>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</si>
  <si>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</si>
  <si>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</si>
  <si>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</si>
  <si>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</si>
  <si>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</si>
  <si>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</si>
  <si>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</si>
  <si>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</si>
  <si>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</si>
  <si>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</si>
  <si>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</si>
  <si>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</si>
  <si>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</si>
  <si>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</si>
  <si>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</si>
  <si>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</si>
  <si>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</si>
  <si>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</si>
  <si>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</si>
  <si>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</si>
  <si>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</si>
  <si>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</si>
  <si>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</si>
  <si>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</si>
  <si>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</si>
  <si>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</si>
  <si>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</si>
  <si>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</si>
  <si>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</si>
  <si>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</si>
  <si>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</si>
  <si>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</si>
  <si>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</si>
  <si>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</si>
  <si>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</si>
  <si>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</si>
  <si>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</si>
  <si>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</si>
  <si>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</si>
  <si>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</si>
  <si>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</si>
  <si>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</si>
  <si>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</si>
  <si>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</si>
  <si>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</si>
  <si>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</si>
  <si>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</si>
  <si>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</si>
  <si>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</si>
  <si>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</si>
  <si>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</si>
  <si>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</si>
  <si>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</si>
  <si>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</si>
  <si>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</si>
  <si>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</si>
  <si>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</si>
  <si>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</si>
  <si>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</si>
  <si>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</si>
  <si>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</si>
  <si>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</si>
  <si>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</si>
  <si>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</si>
  <si>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</si>
  <si>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</si>
  <si>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</si>
  <si>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</si>
  <si>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</si>
  <si>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</si>
  <si>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</si>
  <si>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</si>
  <si>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</si>
  <si>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</si>
  <si>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</si>
  <si>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</si>
  <si>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</si>
  <si>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</si>
  <si>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</si>
  <si>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</si>
  <si>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</si>
  <si>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</si>
  <si>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</si>
  <si>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</si>
  <si>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</si>
  <si>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</si>
  <si>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</si>
  <si>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</si>
  <si>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</si>
  <si>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</si>
  <si>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</si>
  <si>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</si>
  <si>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</si>
  <si>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</si>
  <si>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</si>
  <si>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</si>
  <si>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</si>
  <si>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</si>
  <si>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</si>
  <si>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</si>
  <si>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</si>
  <si>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</si>
  <si>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</si>
  <si>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</si>
  <si>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</si>
  <si>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</si>
  <si>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</si>
  <si>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</si>
  <si>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</si>
  <si>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</si>
  <si>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</si>
  <si>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</si>
  <si>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</si>
  <si>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</si>
  <si>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</si>
  <si>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</si>
  <si>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</si>
  <si>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</si>
  <si>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</si>
  <si>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</si>
  <si>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</si>
  <si>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</si>
  <si>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</si>
  <si>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</si>
  <si>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</si>
  <si>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</si>
  <si>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</si>
  <si>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</si>
  <si>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</si>
  <si>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</si>
  <si>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</si>
  <si>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</si>
  <si>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</si>
  <si>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</si>
  <si>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</si>
  <si>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</si>
  <si>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</si>
  <si>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</si>
  <si>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</si>
  <si>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</si>
  <si>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</si>
  <si>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</si>
  <si>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</si>
  <si>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</si>
  <si>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</si>
  <si>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</si>
  <si>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</si>
  <si>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</si>
  <si>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</si>
  <si>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</si>
  <si>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</si>
  <si>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</si>
  <si>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</si>
  <si>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</si>
  <si>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</si>
  <si>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</si>
  <si>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</si>
  <si>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</si>
  <si>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</si>
  <si>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</si>
  <si>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</si>
  <si>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</si>
  <si>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</si>
  <si>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</si>
  <si>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</si>
  <si>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</si>
  <si>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</si>
  <si>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</si>
  <si>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</si>
  <si>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</si>
  <si>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</si>
  <si>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</si>
  <si>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</si>
  <si>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</si>
  <si>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</si>
  <si>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</si>
  <si>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</si>
  <si>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</si>
  <si>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</si>
  <si>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</si>
  <si>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</si>
  <si>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</si>
  <si>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</si>
  <si>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</si>
  <si>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</si>
  <si>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</si>
  <si>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</si>
  <si>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</si>
  <si>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</si>
  <si>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</si>
  <si>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</si>
  <si>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</si>
  <si>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</si>
  <si>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</si>
  <si>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</si>
  <si>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</si>
  <si>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</si>
  <si>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</si>
  <si>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</si>
  <si>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</si>
  <si>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</si>
  <si>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</si>
  <si>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</si>
  <si>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</si>
  <si>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</si>
  <si>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</si>
  <si>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</si>
  <si>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</si>
  <si>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</si>
  <si>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</si>
  <si>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</si>
  <si>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</si>
  <si>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</si>
  <si>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</si>
  <si>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</si>
  <si>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</si>
  <si>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</si>
  <si>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</si>
  <si>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</si>
  <si>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</si>
  <si>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</si>
  <si>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</si>
  <si>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</si>
  <si>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</si>
  <si>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</si>
  <si>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</si>
  <si>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</si>
  <si>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</si>
  <si>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</si>
  <si>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</si>
  <si>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</si>
  <si>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</si>
  <si>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</si>
  <si>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</si>
  <si>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</si>
  <si>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</si>
  <si>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</si>
  <si>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</si>
  <si>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</si>
  <si>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</si>
  <si>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</si>
  <si>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</si>
  <si>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</si>
  <si>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</si>
  <si>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</si>
  <si>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</si>
  <si>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</si>
  <si>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</si>
  <si>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</si>
  <si>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</si>
  <si>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</si>
  <si>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</si>
  <si>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</si>
  <si>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</si>
  <si>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</si>
  <si>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</si>
  <si>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</si>
  <si>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</si>
  <si>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</si>
  <si>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</si>
  <si>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</si>
  <si>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</si>
  <si>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</si>
  <si>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</si>
  <si>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</si>
  <si>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</si>
  <si>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</si>
  <si>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</si>
  <si>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</si>
  <si>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</si>
  <si>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</si>
  <si>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</si>
  <si>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</si>
  <si>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</si>
  <si>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</si>
  <si>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</si>
  <si>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</si>
  <si>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</si>
  <si>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</si>
  <si>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</si>
  <si>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</si>
  <si>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</si>
  <si>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</si>
  <si>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</si>
  <si>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</si>
  <si>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</si>
  <si>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</si>
  <si>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</si>
  <si>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</si>
  <si>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</si>
  <si>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</si>
  <si>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</si>
  <si>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</si>
  <si>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</si>
  <si>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</si>
  <si>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</si>
  <si>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</si>
  <si>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</si>
  <si>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</si>
  <si>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</si>
  <si>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</si>
  <si>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</si>
  <si>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</si>
  <si>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</si>
  <si>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</si>
  <si>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</si>
  <si>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</si>
  <si>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</si>
  <si>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</si>
  <si>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</si>
  <si>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</si>
  <si>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</si>
  <si>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</si>
  <si>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</si>
  <si>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</si>
  <si>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</si>
  <si>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</si>
  <si>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</si>
  <si>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</si>
  <si>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</si>
  <si>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</si>
  <si>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</si>
  <si>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</si>
  <si>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</si>
  <si>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</si>
  <si>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</si>
  <si>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</si>
  <si>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</si>
  <si>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</si>
  <si>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</si>
  <si>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</si>
  <si>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</si>
  <si>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</si>
  <si>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</si>
  <si>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</si>
  <si>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</si>
  <si>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</si>
  <si>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</si>
  <si>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</si>
  <si>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</si>
  <si>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</si>
  <si>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</si>
  <si>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</si>
  <si>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</si>
  <si>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</si>
  <si>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</si>
  <si>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</si>
  <si>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</si>
  <si>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</si>
  <si>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</si>
  <si>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</si>
  <si>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</si>
  <si>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</si>
  <si>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</si>
  <si>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</si>
  <si>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</si>
  <si>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</si>
  <si>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</si>
  <si>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</si>
  <si>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</si>
  <si>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</si>
  <si>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</si>
  <si>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</si>
  <si>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</si>
  <si>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</si>
  <si>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</si>
  <si>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</si>
  <si>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</si>
  <si>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</si>
  <si>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</si>
  <si>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</si>
  <si>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</si>
  <si>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</si>
  <si>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</si>
  <si>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</si>
  <si>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</si>
  <si>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</si>
  <si>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</si>
  <si>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</si>
  <si>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</si>
  <si>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</si>
  <si>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</si>
  <si>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</si>
  <si>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</si>
  <si>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</si>
  <si>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</si>
  <si>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</si>
  <si>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</si>
  <si>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</si>
  <si>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</si>
  <si>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</si>
  <si>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</si>
  <si>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</si>
  <si>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</si>
  <si>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</si>
  <si>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</si>
  <si>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</si>
  <si>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</si>
  <si>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</si>
  <si>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</si>
  <si>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</si>
  <si>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</si>
  <si>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</si>
  <si>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</si>
  <si>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</si>
  <si>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</si>
  <si>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</si>
  <si>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</si>
  <si>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</si>
  <si>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</si>
  <si>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</si>
  <si>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</si>
  <si>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</si>
  <si>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</si>
  <si>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</si>
  <si>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</si>
  <si>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</si>
  <si>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</si>
  <si>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</si>
  <si>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</si>
  <si>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</si>
  <si>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</si>
  <si>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</si>
  <si>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</si>
  <si>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</si>
  <si>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</si>
  <si>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</si>
  <si>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</si>
  <si>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</si>
  <si>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</si>
  <si>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</si>
  <si>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</si>
  <si>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</si>
  <si>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</si>
  <si>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</si>
  <si>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</si>
  <si>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</si>
  <si>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</si>
  <si>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</si>
  <si>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</si>
  <si>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</si>
  <si>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</si>
  <si>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</si>
  <si>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</si>
  <si>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</si>
  <si>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</si>
  <si>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</si>
  <si>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</si>
  <si>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</si>
  <si>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</si>
  <si>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</si>
  <si>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</si>
  <si>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</si>
  <si>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</si>
  <si>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</si>
  <si>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</si>
  <si>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</si>
  <si>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</si>
  <si>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</si>
  <si>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</si>
  <si>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</si>
  <si>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</si>
  <si>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</si>
  <si>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</si>
  <si>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</si>
  <si>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</si>
  <si>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</si>
  <si>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</si>
  <si>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</si>
  <si>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</si>
  <si>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</si>
  <si>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</si>
  <si>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</si>
  <si>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</si>
  <si>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</si>
  <si>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</si>
  <si>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</si>
  <si>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</si>
  <si>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</si>
  <si>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</si>
  <si>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</si>
  <si>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</si>
  <si>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</si>
  <si>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</si>
  <si>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</si>
  <si>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</si>
  <si>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</si>
  <si>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</si>
  <si>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</si>
  <si>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</si>
  <si>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</si>
  <si>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</si>
  <si>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</si>
  <si>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</si>
  <si>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</si>
  <si>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</si>
  <si>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</si>
  <si>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</si>
  <si>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</si>
  <si>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</si>
  <si>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</si>
  <si>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</si>
  <si>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</si>
  <si>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</si>
  <si>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</si>
  <si>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</si>
  <si>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</si>
  <si>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</si>
  <si>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</si>
  <si>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</si>
  <si>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</si>
  <si>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</si>
  <si>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</si>
  <si>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</si>
  <si>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</si>
  <si>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</si>
  <si>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</si>
  <si>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</si>
  <si>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</si>
  <si>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</si>
  <si>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</si>
  <si>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</si>
  <si>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</si>
  <si>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</si>
  <si>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</si>
  <si>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</si>
  <si>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</si>
  <si>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</si>
  <si>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</si>
  <si>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</si>
  <si>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</si>
  <si>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</si>
  <si>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</si>
  <si>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</si>
  <si>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</si>
  <si>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</si>
  <si>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</si>
  <si>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</si>
  <si>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</si>
  <si>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</si>
  <si>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</si>
  <si>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</si>
  <si>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</si>
  <si>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</si>
  <si>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</si>
  <si>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</si>
  <si>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</si>
  <si>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</si>
  <si>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</si>
  <si>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</si>
  <si>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</si>
  <si>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</si>
  <si>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</si>
  <si>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</si>
  <si>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</si>
  <si>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</si>
  <si>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</si>
  <si>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</si>
  <si>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</si>
  <si>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</si>
  <si>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</si>
  <si>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</si>
  <si>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</si>
  <si>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</si>
  <si>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</si>
  <si>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</si>
  <si>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</si>
  <si>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</si>
  <si>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</si>
  <si>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</si>
  <si>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</si>
  <si>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</si>
  <si>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</si>
  <si>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</si>
  <si>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</si>
  <si>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</si>
  <si>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</si>
  <si>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</si>
  <si>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</si>
  <si>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</si>
  <si>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</si>
  <si>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</si>
  <si>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</si>
  <si>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</si>
  <si>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</si>
  <si>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</si>
  <si>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</si>
  <si>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</si>
  <si>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</si>
  <si>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</si>
  <si>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</si>
  <si>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</si>
  <si>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</si>
  <si>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</si>
  <si>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</si>
  <si>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</si>
  <si>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</si>
  <si>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</si>
  <si>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</si>
  <si>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</si>
  <si>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</si>
  <si>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</si>
  <si>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</si>
  <si>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</si>
  <si>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</si>
  <si>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</si>
  <si>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</si>
  <si>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</si>
  <si>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</si>
  <si>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</si>
  <si>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</si>
  <si>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</si>
  <si>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</si>
  <si>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</si>
  <si>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</si>
  <si>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</si>
  <si>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</si>
  <si>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</si>
  <si>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</si>
  <si>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</si>
  <si>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</si>
  <si>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</si>
  <si>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</si>
  <si>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</si>
  <si>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</si>
  <si>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</si>
  <si>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</si>
  <si>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</si>
  <si>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</si>
  <si>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</si>
  <si>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</si>
  <si>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</si>
  <si>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</si>
  <si>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</si>
  <si>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</si>
  <si>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</si>
  <si>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</si>
  <si>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</si>
  <si>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</si>
  <si>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</si>
  <si>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</si>
  <si>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</si>
  <si>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</si>
  <si>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</si>
  <si>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</si>
  <si>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</si>
  <si>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</si>
  <si>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</si>
  <si>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</si>
  <si>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</si>
  <si>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</si>
  <si>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</si>
  <si>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</si>
  <si>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</si>
  <si>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</si>
  <si>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</si>
  <si>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</si>
  <si>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</si>
  <si>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</si>
  <si>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</si>
  <si>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</si>
  <si>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</si>
  <si>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</si>
  <si>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</si>
  <si>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</si>
  <si>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</si>
  <si>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</si>
  <si>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</si>
  <si>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</si>
  <si>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</si>
  <si>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</si>
  <si>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</si>
  <si>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</si>
  <si>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</si>
  <si>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</si>
  <si>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</si>
  <si>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</si>
  <si>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</si>
  <si>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</si>
  <si>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</si>
  <si>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</si>
  <si>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</si>
  <si>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</si>
  <si>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</si>
  <si>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</si>
  <si>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</si>
  <si>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</si>
  <si>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</si>
  <si>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</si>
  <si>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</si>
  <si>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</si>
  <si>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</si>
  <si>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</si>
  <si>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</si>
  <si>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</si>
  <si>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</si>
  <si>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</si>
  <si>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</si>
  <si>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</si>
  <si>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</si>
  <si>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</si>
  <si>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</si>
  <si>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</si>
  <si>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</si>
  <si>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</si>
  <si>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</si>
  <si>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</si>
  <si>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</si>
  <si>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</si>
  <si>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</si>
  <si>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</si>
  <si>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</si>
  <si>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</si>
  <si>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</si>
  <si>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</si>
  <si>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</si>
  <si>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</si>
  <si>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</si>
  <si>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</si>
  <si>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</si>
  <si>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</si>
  <si>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</si>
  <si>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</si>
  <si>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</si>
  <si>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</si>
  <si>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</si>
  <si>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</si>
  <si>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</si>
  <si>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</si>
  <si>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</si>
  <si>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</si>
  <si>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</si>
  <si>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</si>
  <si>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</si>
  <si>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</si>
  <si>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</si>
  <si>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</si>
  <si>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</si>
  <si>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</si>
  <si>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</si>
  <si>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</si>
  <si>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</si>
  <si>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</si>
  <si>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</si>
  <si>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</si>
  <si>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</si>
  <si>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</si>
  <si>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</si>
  <si>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</si>
  <si>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</si>
  <si>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</si>
  <si>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</si>
  <si>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</si>
  <si>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</si>
  <si>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</si>
  <si>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</si>
  <si>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</si>
  <si>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</si>
  <si>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</si>
  <si>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</si>
  <si>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</si>
  <si>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</si>
  <si>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</si>
  <si>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</si>
  <si>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</si>
  <si>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</si>
  <si>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</si>
  <si>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</si>
  <si>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</si>
  <si>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</si>
  <si>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</si>
  <si>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</si>
  <si>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</si>
  <si>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</si>
  <si>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</si>
  <si>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</si>
  <si>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</si>
  <si>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</si>
  <si>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</si>
  <si>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</si>
  <si>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</si>
  <si>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</si>
  <si>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</si>
  <si>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</si>
  <si>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</si>
  <si>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</si>
  <si>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</si>
  <si>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</si>
  <si>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</si>
  <si>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</si>
  <si>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</si>
  <si>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</si>
  <si>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</si>
  <si>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</si>
  <si>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</si>
  <si>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</si>
  <si>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</si>
  <si>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</si>
  <si>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</si>
  <si>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</si>
  <si>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</si>
  <si>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</si>
  <si>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</si>
  <si>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</si>
  <si>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</si>
  <si>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</si>
  <si>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</si>
  <si>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</si>
  <si>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</si>
  <si>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</si>
  <si>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</si>
  <si>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</si>
  <si>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</si>
  <si>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</si>
  <si>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</si>
  <si>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</si>
  <si>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</si>
  <si>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</si>
  <si>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</si>
  <si>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</si>
  <si>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</si>
  <si>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</si>
  <si>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</si>
  <si>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</si>
  <si>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</si>
  <si>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</si>
  <si>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</si>
  <si>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</si>
  <si>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</si>
  <si>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</si>
  <si>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</si>
  <si>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</si>
  <si>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</si>
  <si>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</si>
  <si>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</si>
  <si>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</si>
  <si>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</si>
  <si>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</si>
  <si>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</si>
  <si>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</si>
  <si>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</si>
  <si>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</si>
  <si>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</si>
  <si>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</si>
  <si>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</si>
  <si>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</si>
  <si>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</si>
  <si>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</si>
  <si>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</si>
  <si>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</si>
  <si>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</si>
  <si>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</si>
  <si>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</si>
  <si>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</si>
  <si>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</si>
  <si>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</si>
  <si>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</si>
  <si>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</si>
  <si>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</si>
  <si>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</si>
  <si>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</si>
  <si>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</si>
  <si>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</si>
  <si>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</si>
  <si>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</si>
  <si>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</si>
  <si>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</si>
  <si>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</si>
  <si>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</si>
  <si>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</si>
  <si>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</si>
  <si>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</si>
  <si>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</si>
  <si>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</si>
  <si>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</si>
  <si>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</si>
  <si>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</si>
  <si>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</si>
  <si>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</si>
  <si>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</si>
  <si>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</si>
  <si>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</si>
  <si>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</si>
  <si>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</si>
  <si>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</si>
  <si>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</si>
  <si>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</si>
  <si>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</si>
  <si>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</si>
  <si>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</si>
  <si>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</si>
  <si>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</si>
  <si>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</si>
  <si>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</si>
  <si>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</si>
  <si>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</si>
  <si>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</si>
  <si>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</si>
  <si>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</si>
  <si>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</si>
  <si>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</si>
  <si>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</si>
  <si>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</si>
  <si>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</si>
  <si>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</si>
  <si>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</si>
  <si>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</si>
  <si>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</si>
  <si>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</si>
  <si>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</si>
  <si>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</si>
  <si>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</si>
  <si>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</si>
  <si>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</si>
  <si>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</si>
  <si>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</si>
  <si>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</si>
  <si>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</si>
  <si>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</si>
  <si>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</si>
  <si>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</si>
  <si>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</si>
  <si>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</si>
  <si>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</si>
  <si>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</si>
  <si>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</si>
  <si>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</si>
  <si>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</si>
  <si>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</si>
  <si>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</si>
  <si>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</si>
  <si>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</si>
  <si>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</si>
  <si>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</si>
  <si>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</si>
  <si>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</si>
  <si>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</si>
  <si>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</si>
  <si>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</si>
  <si>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</si>
  <si>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</si>
  <si>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</si>
  <si>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</si>
  <si>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</si>
  <si>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</si>
  <si>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</si>
  <si>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</si>
  <si>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</si>
  <si>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</si>
  <si>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</si>
  <si>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</si>
  <si>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</si>
  <si>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</si>
  <si>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</si>
  <si>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</si>
  <si>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</si>
  <si>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</si>
  <si>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</si>
  <si>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</si>
  <si>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</si>
  <si>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</si>
  <si>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</si>
  <si>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</si>
  <si>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</si>
  <si>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</si>
  <si>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</si>
  <si>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</si>
  <si>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</si>
  <si>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</si>
  <si>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</si>
  <si>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</si>
  <si>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</si>
  <si>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</si>
  <si>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</si>
  <si>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</si>
  <si>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</si>
  <si>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</si>
  <si>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</si>
  <si>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</si>
  <si>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</si>
  <si>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</si>
  <si>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</si>
  <si>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</si>
  <si>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</si>
  <si>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</si>
  <si>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</si>
  <si>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</si>
  <si>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</si>
  <si>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</si>
  <si>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</si>
  <si>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</si>
  <si>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</si>
  <si>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</si>
  <si>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</si>
  <si>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</si>
  <si>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</si>
  <si>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</si>
  <si>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</si>
  <si>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</si>
  <si>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</si>
  <si>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</si>
  <si>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</si>
  <si>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</si>
  <si>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</si>
  <si>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</si>
  <si>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</si>
  <si>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</si>
  <si>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</si>
  <si>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</si>
  <si>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</si>
  <si>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</si>
  <si>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</si>
  <si>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</si>
  <si>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</si>
  <si>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</si>
  <si>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</si>
  <si>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</si>
  <si>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</si>
  <si>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</si>
  <si>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</si>
  <si>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</si>
  <si>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</si>
  <si>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</si>
  <si>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</si>
  <si>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</si>
  <si>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</si>
  <si>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</si>
  <si>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</si>
  <si>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</si>
  <si>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</si>
  <si>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</si>
  <si>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</si>
  <si>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</si>
  <si>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</si>
  <si>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</si>
  <si>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</si>
  <si>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</si>
  <si>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</si>
  <si>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</si>
  <si>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</si>
  <si>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</si>
  <si>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</si>
  <si>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</si>
  <si>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</si>
  <si>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</si>
  <si>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</si>
  <si>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</si>
  <si>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</si>
  <si>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</si>
  <si>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</si>
  <si>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</si>
  <si>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</si>
  <si>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</si>
  <si>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</si>
  <si>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</si>
  <si>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</si>
  <si>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</si>
  <si>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</si>
  <si>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</si>
  <si>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</si>
  <si>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</si>
  <si>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</si>
  <si>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</si>
  <si>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</si>
  <si>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</si>
  <si>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</si>
  <si>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</si>
  <si>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</si>
  <si>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</si>
  <si>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</si>
  <si>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</si>
  <si>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</si>
  <si>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</si>
  <si>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</si>
  <si>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</si>
  <si>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</si>
  <si>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</si>
  <si>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</si>
  <si>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</si>
  <si>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</si>
  <si>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</si>
  <si>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</si>
  <si>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</si>
  <si>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</si>
  <si>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</si>
  <si>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</si>
  <si>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</si>
  <si>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</si>
  <si>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</si>
  <si>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</si>
  <si>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</si>
  <si>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</si>
  <si>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</si>
  <si>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</si>
  <si>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</si>
  <si>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</si>
  <si>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</si>
  <si>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</si>
  <si>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</si>
  <si>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</si>
  <si>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</si>
  <si>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</si>
  <si>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</si>
  <si>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</si>
  <si>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</si>
  <si>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</si>
  <si>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</si>
  <si>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</si>
  <si>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</si>
  <si>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</si>
  <si>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</si>
  <si>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</si>
  <si>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</si>
  <si>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</si>
  <si>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</si>
  <si>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</si>
  <si>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</si>
  <si>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</si>
  <si>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</si>
  <si>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</si>
  <si>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</si>
  <si>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</si>
  <si>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</si>
  <si>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</si>
  <si>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</si>
  <si>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</si>
  <si>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</si>
  <si>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</si>
  <si>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</si>
  <si>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</si>
  <si>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</si>
  <si>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</si>
  <si>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</si>
  <si>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</si>
  <si>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</si>
  <si>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</si>
  <si>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</si>
  <si>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</si>
  <si>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</si>
  <si>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</si>
  <si>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</si>
  <si>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</si>
  <si>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</si>
  <si>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</si>
  <si>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</si>
  <si>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</si>
  <si>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</si>
  <si>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</si>
  <si>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</si>
  <si>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</si>
  <si>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</si>
  <si>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</si>
  <si>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</si>
  <si>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</si>
  <si>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</si>
  <si>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</si>
  <si>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</si>
  <si>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</si>
  <si>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</si>
  <si>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</si>
  <si>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</si>
  <si>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</si>
  <si>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</si>
  <si>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</si>
  <si>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</si>
  <si>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</si>
  <si>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</si>
  <si>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</si>
  <si>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</si>
  <si>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</si>
  <si>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</si>
  <si>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</si>
  <si>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</si>
  <si>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</si>
  <si>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</si>
  <si>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</si>
  <si>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</si>
  <si>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</si>
  <si>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</si>
  <si>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</si>
  <si>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</si>
  <si>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</si>
  <si>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</si>
  <si>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</si>
  <si>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</si>
  <si>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</si>
  <si>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</si>
  <si>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</si>
  <si>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</si>
  <si>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</si>
  <si>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</si>
  <si>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</si>
  <si>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</si>
  <si>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</si>
  <si>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</si>
  <si>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</si>
  <si>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</si>
  <si>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</si>
  <si>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</si>
  <si>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</si>
  <si>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</si>
  <si>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</si>
  <si>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</si>
  <si>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</si>
  <si>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</si>
  <si>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</si>
  <si>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</si>
  <si>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</si>
  <si>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</si>
  <si>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</si>
  <si>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</si>
  <si>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</si>
  <si>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</si>
  <si>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</si>
  <si>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</si>
  <si>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</si>
  <si>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</si>
  <si>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</si>
  <si>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</si>
  <si>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</si>
  <si>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</si>
  <si>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</si>
  <si>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</si>
  <si>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</si>
  <si>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</si>
  <si>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</si>
  <si>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</si>
  <si>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</si>
  <si>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</si>
  <si>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</si>
  <si>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</si>
  <si>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</si>
  <si>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</si>
  <si>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</si>
  <si>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</si>
  <si>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</si>
  <si>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</si>
  <si>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</si>
  <si>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</si>
  <si>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</si>
  <si>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</si>
  <si>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</si>
  <si>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</si>
  <si>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</si>
  <si>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</si>
  <si>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</si>
  <si>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</si>
  <si>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</si>
  <si>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</si>
  <si>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</si>
  <si>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</si>
  <si>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</si>
  <si>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</si>
  <si>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</si>
  <si>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</si>
  <si>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</si>
  <si>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</si>
  <si>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</si>
  <si>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</si>
  <si>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</si>
  <si>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</si>
  <si>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</si>
  <si>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</si>
  <si>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</si>
  <si>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</si>
  <si>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</si>
  <si>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</si>
  <si>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</si>
  <si>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</si>
  <si>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</si>
  <si>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</si>
  <si>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</si>
  <si>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</si>
  <si>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</si>
  <si>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</si>
  <si>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</si>
  <si>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</si>
  <si>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</si>
  <si>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</si>
  <si>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</si>
  <si>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</si>
  <si>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</si>
  <si>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</si>
  <si>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</si>
  <si>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</si>
  <si>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</si>
  <si>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</si>
  <si>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</si>
  <si>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</si>
  <si>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</si>
  <si>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</si>
  <si>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</si>
  <si>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</si>
  <si>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</si>
  <si>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</si>
  <si>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</si>
  <si>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</si>
  <si>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</si>
  <si>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</si>
  <si>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</si>
  <si>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</si>
  <si>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</si>
  <si>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</si>
  <si>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</si>
  <si>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</si>
  <si>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</si>
  <si>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</si>
  <si>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</si>
  <si>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</si>
  <si>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</si>
  <si>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</si>
  <si>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</si>
  <si>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</si>
  <si>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</si>
  <si>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</si>
  <si>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</si>
  <si>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</si>
  <si>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</si>
  <si>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</si>
  <si>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</si>
  <si>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</si>
  <si>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</si>
  <si>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</si>
  <si>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</si>
  <si>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</si>
  <si>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</si>
  <si>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</si>
  <si>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</si>
  <si>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</si>
  <si>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</si>
  <si>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</si>
  <si>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</si>
  <si>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</si>
  <si>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</si>
  <si>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</si>
  <si>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</si>
  <si>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</si>
  <si>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</si>
  <si>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</si>
  <si>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</si>
  <si>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</si>
  <si>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</si>
  <si>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</si>
  <si>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</si>
  <si>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</si>
  <si>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</si>
  <si>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</si>
  <si>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</si>
  <si>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</si>
  <si>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</si>
  <si>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</si>
  <si>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</si>
  <si>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</si>
  <si>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</si>
  <si>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</si>
  <si>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</si>
  <si>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</si>
  <si>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</si>
  <si>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</si>
  <si>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</si>
  <si>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</si>
  <si>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</si>
  <si>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</si>
  <si>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</si>
  <si>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</si>
  <si>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</si>
  <si>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</si>
  <si>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</si>
  <si>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</si>
  <si>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</si>
  <si>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</si>
  <si>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</si>
  <si>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</si>
  <si>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</si>
  <si>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</si>
  <si>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</si>
  <si>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</si>
  <si>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</si>
  <si>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</si>
  <si>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</si>
  <si>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</si>
  <si>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</si>
  <si>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</si>
  <si>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</si>
  <si>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</si>
  <si>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</si>
  <si>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</si>
  <si>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</si>
  <si>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</si>
  <si>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</si>
  <si>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</si>
  <si>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</si>
  <si>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</si>
  <si>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</si>
  <si>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</si>
  <si>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</si>
  <si>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</si>
  <si>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</si>
  <si>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</si>
  <si>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</si>
  <si>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</si>
  <si>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</si>
  <si>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</si>
  <si>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</si>
  <si>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</si>
  <si>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</si>
  <si>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</si>
  <si>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</si>
  <si>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</si>
  <si>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</si>
  <si>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</si>
  <si>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</si>
  <si>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</si>
  <si>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</si>
  <si>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</si>
  <si>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</si>
  <si>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</si>
  <si>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</si>
  <si>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</si>
  <si>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</si>
  <si>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</si>
  <si>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</si>
  <si>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</si>
  <si>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</si>
  <si>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</si>
  <si>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</si>
  <si>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</si>
  <si>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</si>
  <si>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</si>
  <si>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</si>
  <si>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</si>
  <si>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</si>
  <si>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</si>
  <si>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</si>
  <si>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</si>
  <si>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</si>
  <si>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</si>
  <si>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</si>
  <si>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</si>
  <si>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</si>
  <si>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</si>
  <si>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</si>
  <si>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</si>
  <si>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</si>
  <si>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</si>
  <si>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</si>
  <si>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</si>
  <si>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</si>
  <si>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</si>
  <si>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</si>
  <si>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</si>
  <si>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</si>
  <si>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</si>
  <si>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</si>
  <si>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</si>
  <si>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</si>
  <si>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</si>
  <si>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</si>
  <si>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</si>
  <si>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</si>
  <si>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</si>
  <si>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</si>
  <si>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</si>
  <si>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</si>
  <si>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</si>
  <si>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</si>
  <si>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</si>
  <si>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</si>
  <si>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</si>
  <si>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</si>
  <si>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</si>
  <si>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</si>
  <si>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</si>
  <si>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</si>
  <si>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</si>
  <si>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</si>
  <si>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</si>
  <si>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</si>
  <si>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</si>
  <si>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</si>
  <si>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</si>
  <si>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</si>
  <si>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</si>
  <si>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</si>
  <si>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</si>
  <si>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</si>
  <si>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</si>
  <si>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</si>
  <si>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</si>
  <si>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</si>
  <si>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</si>
  <si>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</si>
  <si>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</si>
  <si>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</si>
  <si>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</si>
  <si>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</si>
  <si>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</si>
  <si>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</si>
  <si>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</si>
  <si>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</si>
  <si>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</si>
  <si>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</si>
  <si>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</si>
  <si>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</si>
  <si>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</si>
  <si>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</si>
  <si>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</si>
  <si>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</si>
  <si>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</si>
  <si>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</si>
  <si>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</si>
  <si>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</si>
  <si>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</si>
  <si>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</si>
  <si>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</si>
  <si>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</si>
  <si>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</si>
  <si>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</si>
  <si>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</si>
  <si>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</si>
  <si>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</si>
  <si>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</si>
  <si>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</si>
  <si>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</si>
  <si>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</si>
  <si>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</si>
  <si>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</si>
  <si>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</si>
  <si>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</si>
  <si>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</si>
  <si>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</si>
  <si>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</si>
  <si>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</si>
  <si>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</si>
  <si>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</si>
  <si>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</si>
  <si>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</si>
  <si>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</si>
  <si>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</si>
  <si>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</si>
  <si>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</si>
  <si>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</si>
  <si>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</si>
  <si>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</si>
  <si>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</si>
  <si>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</si>
  <si>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</si>
  <si>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</si>
  <si>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</si>
  <si>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</si>
  <si>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</si>
  <si>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</si>
  <si>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</si>
  <si>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</si>
  <si>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</si>
  <si>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</si>
  <si>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</si>
  <si>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</si>
  <si>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</si>
  <si>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</si>
  <si>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</si>
  <si>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</si>
  <si>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</si>
  <si>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</si>
  <si>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</si>
  <si>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</si>
  <si>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</si>
  <si>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</si>
  <si>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</si>
  <si>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</si>
  <si>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</si>
  <si>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</si>
  <si>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</si>
  <si>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</si>
  <si>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</si>
  <si>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</si>
  <si>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</si>
  <si>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</si>
  <si>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</si>
  <si>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</si>
  <si>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</si>
  <si>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</si>
  <si>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</si>
  <si>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</si>
  <si>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</si>
  <si>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</si>
  <si>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</si>
  <si>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</si>
  <si>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</si>
  <si>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</si>
  <si>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</si>
  <si>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</si>
  <si>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</si>
  <si>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</si>
  <si>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</si>
  <si>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</si>
  <si>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</si>
  <si>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</si>
  <si>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</si>
  <si>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</si>
  <si>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</si>
  <si>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</si>
  <si>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</si>
  <si>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</si>
  <si>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</si>
  <si>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</si>
  <si>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</si>
  <si>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</si>
  <si>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</si>
  <si>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</si>
  <si>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</si>
  <si>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</si>
  <si>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</si>
  <si>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</si>
  <si>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</si>
  <si>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</si>
  <si>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</si>
  <si>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</si>
  <si>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</si>
  <si>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</si>
  <si>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</si>
  <si>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</si>
  <si>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</si>
  <si>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</si>
  <si>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</si>
  <si>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</si>
  <si>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</si>
  <si>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</si>
  <si>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</si>
  <si>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</si>
  <si>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</si>
  <si>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</si>
  <si>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</si>
  <si>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</si>
  <si>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</si>
  <si>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</si>
  <si>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</si>
  <si>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</si>
  <si>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</si>
  <si>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</si>
  <si>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</si>
  <si>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</si>
  <si>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</si>
  <si>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</si>
  <si>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</si>
  <si>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</si>
  <si>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</si>
  <si>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</si>
  <si>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</si>
  <si>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</si>
  <si>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</si>
  <si>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</si>
  <si>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</si>
  <si>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</si>
  <si>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</si>
  <si>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</si>
  <si>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</si>
  <si>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</si>
  <si>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</si>
  <si>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</si>
  <si>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</si>
  <si>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</si>
  <si>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</si>
  <si>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</si>
  <si>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</si>
  <si>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</si>
  <si>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</si>
  <si>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</si>
  <si>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</si>
  <si>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</si>
  <si>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</si>
  <si>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</si>
  <si>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</si>
  <si>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</si>
  <si>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</si>
  <si>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</si>
  <si>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</si>
  <si>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</si>
  <si>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</si>
  <si>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</si>
  <si>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</si>
  <si>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</si>
  <si>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</si>
  <si>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</si>
  <si>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</si>
  <si>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</si>
  <si>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</si>
  <si>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</si>
  <si>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</si>
  <si>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</si>
  <si>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</si>
  <si>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</si>
  <si>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</si>
  <si>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</si>
  <si>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</si>
  <si>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</si>
  <si>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</si>
  <si>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</si>
  <si>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</si>
  <si>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</si>
  <si>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</si>
  <si>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</si>
  <si>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</si>
  <si>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</si>
  <si>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</si>
  <si>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</si>
  <si>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</si>
  <si>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</si>
  <si>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</si>
  <si>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</si>
  <si>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</si>
  <si>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</si>
  <si>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</si>
  <si>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</si>
  <si>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</si>
  <si>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</si>
  <si>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</si>
  <si>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</si>
  <si>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</si>
  <si>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</si>
  <si>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</si>
  <si>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</si>
  <si>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</si>
  <si>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</si>
  <si>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</si>
  <si>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</si>
  <si>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</si>
  <si>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</si>
  <si>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</si>
  <si>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</si>
  <si>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</si>
  <si>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</si>
  <si>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</si>
  <si>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</si>
  <si>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</si>
  <si>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</si>
  <si>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</si>
  <si>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</si>
  <si>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</si>
  <si>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</si>
  <si>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</si>
  <si>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</si>
  <si>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</si>
  <si>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</si>
  <si>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</si>
  <si>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</si>
  <si>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</si>
  <si>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</si>
  <si>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</si>
  <si>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</si>
  <si>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</si>
  <si>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</si>
  <si>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</si>
  <si>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</si>
  <si>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</si>
  <si>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</si>
  <si>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</si>
  <si>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</si>
  <si>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</si>
  <si>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</si>
  <si>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</si>
  <si>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</si>
  <si>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</si>
  <si>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</si>
  <si>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</si>
  <si>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</si>
  <si>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</si>
  <si>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</si>
  <si>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</si>
  <si>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</si>
  <si>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</si>
  <si>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</si>
  <si>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</si>
  <si>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</si>
  <si>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</si>
  <si>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</si>
  <si>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</si>
  <si>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</si>
  <si>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</si>
  <si>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</si>
  <si>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</si>
  <si>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</si>
  <si>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</si>
  <si>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</si>
  <si>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</si>
  <si>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</si>
  <si>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</si>
  <si>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</si>
  <si>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</si>
  <si>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</si>
  <si>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</si>
  <si>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</si>
  <si>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</si>
  <si>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</si>
  <si>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</si>
  <si>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</si>
  <si>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</si>
  <si>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</si>
  <si>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</si>
  <si>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</si>
  <si>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</si>
  <si>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</si>
  <si>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</si>
  <si>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</si>
  <si>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</si>
  <si>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</si>
  <si>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</si>
  <si>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</si>
  <si>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</si>
  <si>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</si>
  <si>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</si>
  <si>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</si>
  <si>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</si>
  <si>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</si>
  <si>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</si>
  <si>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</si>
  <si>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</si>
  <si>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</si>
  <si>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</si>
  <si>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</si>
  <si>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</si>
  <si>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</si>
  <si>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</si>
  <si>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</si>
  <si>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</si>
  <si>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</si>
  <si>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</si>
  <si>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</si>
  <si>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</si>
  <si>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</si>
  <si>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</si>
  <si>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</si>
  <si>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</si>
  <si>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</si>
  <si>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</si>
  <si>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</si>
  <si>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</si>
  <si>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</si>
  <si>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</si>
  <si>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</si>
  <si>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</si>
  <si>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</si>
  <si>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</si>
  <si>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</si>
  <si>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</si>
  <si>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</si>
  <si>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</si>
  <si>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</si>
  <si>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</si>
  <si>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</si>
  <si>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</si>
  <si>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</si>
  <si>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</si>
  <si>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</si>
  <si>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</si>
  <si>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</si>
  <si>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</si>
  <si>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</si>
  <si>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</si>
  <si>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</si>
  <si>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</si>
  <si>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</si>
  <si>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</si>
  <si>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</si>
  <si>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</si>
  <si>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</si>
  <si>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</si>
  <si>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</si>
  <si>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</si>
  <si>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</si>
  <si>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</si>
  <si>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</si>
  <si>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</si>
  <si>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</si>
  <si>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</si>
  <si>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</si>
  <si>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</si>
  <si>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</si>
  <si>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</si>
  <si>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</si>
  <si>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</si>
  <si>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</si>
  <si>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</si>
  <si>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</si>
  <si>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</si>
  <si>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</si>
  <si>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</si>
  <si>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</si>
  <si>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</si>
  <si>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</si>
  <si>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</si>
  <si>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</si>
  <si>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</si>
  <si>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</si>
  <si>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</si>
  <si>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</si>
  <si>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</si>
  <si>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</si>
  <si>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</si>
  <si>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</si>
  <si>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</si>
  <si>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</si>
  <si>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</si>
  <si>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</si>
  <si>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</si>
  <si>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</si>
  <si>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</si>
  <si>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</si>
  <si>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</si>
  <si>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</si>
  <si>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</si>
  <si>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</si>
  <si>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</si>
  <si>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</si>
  <si>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</si>
  <si>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</si>
  <si>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</si>
  <si>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</si>
  <si>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</si>
  <si>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</si>
  <si>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</si>
  <si>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</si>
  <si>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</si>
  <si>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</si>
  <si>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</si>
  <si>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</si>
  <si>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</si>
  <si>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</si>
  <si>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</si>
  <si>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</si>
  <si>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</si>
  <si>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</si>
  <si>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</si>
  <si>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</si>
  <si>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</si>
  <si>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</si>
  <si>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</si>
  <si>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</si>
  <si>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</si>
  <si>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</si>
  <si>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</si>
  <si>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</si>
  <si>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</si>
  <si>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</si>
  <si>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</si>
  <si>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</si>
  <si>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</si>
  <si>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</si>
  <si>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</si>
  <si>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</si>
  <si>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</si>
  <si>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</si>
  <si>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</si>
  <si>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</si>
  <si>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</si>
  <si>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</si>
  <si>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</si>
  <si>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</si>
  <si>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</si>
  <si>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</si>
  <si>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</si>
  <si>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</si>
  <si>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</si>
  <si>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</si>
  <si>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</si>
  <si>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</si>
  <si>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</si>
  <si>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</si>
  <si>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</si>
  <si>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</si>
  <si>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</si>
  <si>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</si>
  <si>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</si>
  <si>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</si>
  <si>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</si>
  <si>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</si>
  <si>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</si>
  <si>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</si>
  <si>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</si>
  <si>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</si>
  <si>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</si>
  <si>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</si>
  <si>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</si>
  <si>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</si>
  <si>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</si>
  <si>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</si>
  <si>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</si>
  <si>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</si>
  <si>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</si>
  <si>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</si>
  <si>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</si>
  <si>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</si>
  <si>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</si>
  <si>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</si>
  <si>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</si>
  <si>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</si>
  <si>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</si>
  <si>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</si>
  <si>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</si>
  <si>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</si>
  <si>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</si>
  <si>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</si>
  <si>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</si>
  <si>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</si>
  <si>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</si>
  <si>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</si>
  <si>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</si>
  <si>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</si>
  <si>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</si>
  <si>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</si>
  <si>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</si>
  <si>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</si>
  <si>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</si>
  <si>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</si>
  <si>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</si>
  <si>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</si>
  <si>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</si>
  <si>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</si>
  <si>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</si>
  <si>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</si>
  <si>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</si>
  <si>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</si>
  <si>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</si>
  <si>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</si>
  <si>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</si>
  <si>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</si>
  <si>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</si>
  <si>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</si>
  <si>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</si>
  <si>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</si>
  <si>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</si>
  <si>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</si>
  <si>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</si>
  <si>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</si>
  <si>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</si>
  <si>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</si>
  <si>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</si>
  <si>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</si>
  <si>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</si>
  <si>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</si>
  <si>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</si>
  <si>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</si>
  <si>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</si>
  <si>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</si>
  <si>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</si>
  <si>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</si>
  <si>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</si>
  <si>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</si>
  <si>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</si>
  <si>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</si>
  <si>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</si>
  <si>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</si>
  <si>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</si>
  <si>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</si>
  <si>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</si>
  <si>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</si>
  <si>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</si>
  <si>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</si>
  <si>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</si>
  <si>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</si>
  <si>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</si>
  <si>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</si>
  <si>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</si>
  <si>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</si>
  <si>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</si>
  <si>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</si>
  <si>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</si>
  <si>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</si>
  <si>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</si>
  <si>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</si>
  <si>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</si>
  <si>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</si>
  <si>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</si>
  <si>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</si>
  <si>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</si>
  <si>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</si>
  <si>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</si>
  <si>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</si>
  <si>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</si>
  <si>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</si>
  <si>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</si>
  <si>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</si>
  <si>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</si>
  <si>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</si>
  <si>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</si>
  <si>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</si>
  <si>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</si>
  <si>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</si>
  <si>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</si>
  <si>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</si>
  <si>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</si>
  <si>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</si>
  <si>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</si>
  <si>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</si>
  <si>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</si>
  <si>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</si>
  <si>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</si>
  <si>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</si>
  <si>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</si>
  <si>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</si>
  <si>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</si>
  <si>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</si>
  <si>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</si>
  <si>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</si>
  <si>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</si>
  <si>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</si>
  <si>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</si>
  <si>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</si>
  <si>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</si>
  <si>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</si>
  <si>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</si>
  <si>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</si>
  <si>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</si>
  <si>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</si>
  <si>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</si>
  <si>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</si>
  <si>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</si>
  <si>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</si>
  <si>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</si>
  <si>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</si>
  <si>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</si>
  <si>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</si>
  <si>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</si>
  <si>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</si>
  <si>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</si>
  <si>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</si>
  <si>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</si>
  <si>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</si>
  <si>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</si>
  <si>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</si>
  <si>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</si>
  <si>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</si>
  <si>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</si>
  <si>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</si>
  <si>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</si>
  <si>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</si>
  <si>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</si>
  <si>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</si>
  <si>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</si>
  <si>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</si>
  <si>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</si>
  <si>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</si>
  <si>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</si>
  <si>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</si>
  <si>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</si>
  <si>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</si>
  <si>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</si>
  <si>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</si>
  <si>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</si>
  <si>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</si>
  <si>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</si>
  <si>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</si>
  <si>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</si>
  <si>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</si>
  <si>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</si>
  <si>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</si>
  <si>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</si>
  <si>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</si>
  <si>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</si>
  <si>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</si>
  <si>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</si>
  <si>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</si>
  <si>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</si>
  <si>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</si>
  <si>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</si>
  <si>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</si>
  <si>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</si>
  <si>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</si>
  <si>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</si>
  <si>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</si>
  <si>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</si>
  <si>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</si>
  <si>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</si>
  <si>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</si>
  <si>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</si>
  <si>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</si>
  <si>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</si>
  <si>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</si>
  <si>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</si>
  <si>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</si>
  <si>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</si>
  <si>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</si>
  <si>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</si>
  <si>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</si>
  <si>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</si>
  <si>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</si>
  <si>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</si>
  <si>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</si>
  <si>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</si>
  <si>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</si>
  <si>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</si>
  <si>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</si>
  <si>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</si>
  <si>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</si>
  <si>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</si>
  <si>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</si>
  <si>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</si>
  <si>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</si>
  <si>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</si>
  <si>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</si>
  <si>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</si>
  <si>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</si>
  <si>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</si>
  <si>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</si>
  <si>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</si>
  <si>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</si>
  <si>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</si>
  <si>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</si>
  <si>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</si>
  <si>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</si>
  <si>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</si>
  <si>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</si>
  <si>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</si>
  <si>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</si>
  <si>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</si>
  <si>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</si>
  <si>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</si>
  <si>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</si>
  <si>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</si>
  <si>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</si>
  <si>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</si>
  <si>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</si>
  <si>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</si>
  <si>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</si>
  <si>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</si>
  <si>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</si>
  <si>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</si>
  <si>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</si>
  <si>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</si>
  <si>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</si>
  <si>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</si>
  <si>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</si>
  <si>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</si>
  <si>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</si>
  <si>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</si>
  <si>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</si>
  <si>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</si>
  <si>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</si>
  <si>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</si>
  <si>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</si>
  <si>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</si>
  <si>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</si>
  <si>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</si>
  <si>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</si>
  <si>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</si>
  <si>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</si>
  <si>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</si>
  <si>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</si>
  <si>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</si>
  <si>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</si>
  <si>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</si>
  <si>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</si>
  <si>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</si>
  <si>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</si>
  <si>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</si>
  <si>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</si>
  <si>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</si>
  <si>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</si>
  <si>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</si>
  <si>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</si>
  <si>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</si>
  <si>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</si>
  <si>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</si>
  <si>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</si>
  <si>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</si>
  <si>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</si>
  <si>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</si>
  <si>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</si>
  <si>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</si>
  <si>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</si>
  <si>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</si>
  <si>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</si>
  <si>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</si>
  <si>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</si>
  <si>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</si>
  <si>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</si>
  <si>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</si>
  <si>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</si>
  <si>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</si>
  <si>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</si>
  <si>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</si>
  <si>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</si>
  <si>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</si>
  <si>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</si>
  <si>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</si>
  <si>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</si>
  <si>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</si>
  <si>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</si>
  <si>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</si>
  <si>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</si>
  <si>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</si>
  <si>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</si>
  <si>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</si>
  <si>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</si>
  <si>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</si>
  <si>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</si>
  <si>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</si>
  <si>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</si>
  <si>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</si>
  <si>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</si>
  <si>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</si>
  <si>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</si>
  <si>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</si>
  <si>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</si>
  <si>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</si>
  <si>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</si>
  <si>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</si>
  <si>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</si>
  <si>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</si>
  <si>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</si>
  <si>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</si>
  <si>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</si>
  <si>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</si>
  <si>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</si>
  <si>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</si>
  <si>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</si>
  <si>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</si>
  <si>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</si>
  <si>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</si>
  <si>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</si>
  <si>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</si>
  <si>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</si>
  <si>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</si>
  <si>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</si>
  <si>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</si>
  <si>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</si>
  <si>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</si>
  <si>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</si>
  <si>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</si>
  <si>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</si>
  <si>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</si>
  <si>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</si>
  <si>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</si>
  <si>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</si>
  <si>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</si>
  <si>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</si>
  <si>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</si>
  <si>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</si>
  <si>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</si>
  <si>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</si>
  <si>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</si>
  <si>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</si>
  <si>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</si>
  <si>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</si>
  <si>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</si>
  <si>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</si>
  <si>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</si>
  <si>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</si>
  <si>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</si>
  <si>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</si>
  <si>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</si>
  <si>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</si>
  <si>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</si>
  <si>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</si>
  <si>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</si>
  <si>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</si>
  <si>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</si>
  <si>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</si>
  <si>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</si>
  <si>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</si>
  <si>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</si>
  <si>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</si>
  <si>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</si>
  <si>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</si>
  <si>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</si>
  <si>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</si>
  <si>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</si>
  <si>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</si>
  <si>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</si>
  <si>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</si>
  <si>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</si>
  <si>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</si>
  <si>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</si>
  <si>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</si>
  <si>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</si>
  <si>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</si>
  <si>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</si>
  <si>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</si>
  <si>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</si>
  <si>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</si>
  <si>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</si>
  <si>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</si>
  <si>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</si>
  <si>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</si>
  <si>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</si>
  <si>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</si>
  <si>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</si>
  <si>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</si>
  <si>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</si>
  <si>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</si>
  <si>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</si>
  <si>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</si>
  <si>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</si>
  <si>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</si>
  <si>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</si>
  <si>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</si>
  <si>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</si>
  <si>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</si>
  <si>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</si>
  <si>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</si>
  <si>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</si>
  <si>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</si>
  <si>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</si>
  <si>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</si>
  <si>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</si>
  <si>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</si>
  <si>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</si>
  <si>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</si>
  <si>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</si>
  <si>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</si>
  <si>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</si>
  <si>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</si>
  <si>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</si>
  <si>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</si>
  <si>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</si>
  <si>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</si>
  <si>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</si>
  <si>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</si>
  <si>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</si>
  <si>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</si>
  <si>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</si>
  <si>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</si>
  <si>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</si>
  <si>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</si>
  <si>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</si>
  <si>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</si>
  <si>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</si>
  <si>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</si>
  <si>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</si>
  <si>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</si>
  <si>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</si>
  <si>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</si>
  <si>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</si>
  <si>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</si>
  <si>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</si>
  <si>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</si>
  <si>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</si>
  <si>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</si>
  <si>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</si>
  <si>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</si>
  <si>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</si>
  <si>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</si>
  <si>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</si>
  <si>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</si>
  <si>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</si>
  <si>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</si>
  <si>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</si>
  <si>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</si>
  <si>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</si>
  <si>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</si>
  <si>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</si>
  <si>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</si>
  <si>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</si>
  <si>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</si>
  <si>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</si>
  <si>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</si>
  <si>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</si>
  <si>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</si>
  <si>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</si>
  <si>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</si>
  <si>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</si>
  <si>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</si>
  <si>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</si>
  <si>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</si>
  <si>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</si>
  <si>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</si>
  <si>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</si>
  <si>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</si>
  <si>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</si>
  <si>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</si>
  <si>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</si>
  <si>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</si>
  <si>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</si>
  <si>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</si>
  <si>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</si>
  <si>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</si>
  <si>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</si>
  <si>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</si>
  <si>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</si>
  <si>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</si>
  <si>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</si>
  <si>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</si>
  <si>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</si>
  <si>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</si>
  <si>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</si>
  <si>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</si>
  <si>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</si>
  <si>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</si>
  <si>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</si>
  <si>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</si>
  <si>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</si>
  <si>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</si>
  <si>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</si>
  <si>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</si>
  <si>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</si>
  <si>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</si>
  <si>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</si>
  <si>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</si>
  <si>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</si>
  <si>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</si>
  <si>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</si>
  <si>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</si>
  <si>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</si>
  <si>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</si>
  <si>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</si>
  <si>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</si>
  <si>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</si>
  <si>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</si>
  <si>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</si>
  <si>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</si>
  <si>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</si>
  <si>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</si>
  <si>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</si>
  <si>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</si>
  <si>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</si>
  <si>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</si>
  <si>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</si>
  <si>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</si>
  <si>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</si>
  <si>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</si>
  <si>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</si>
  <si>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</si>
  <si>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</si>
  <si>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</si>
  <si>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</si>
  <si>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</si>
  <si>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</si>
  <si>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</si>
  <si>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</si>
  <si>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</si>
  <si>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</si>
  <si>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</si>
  <si>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</si>
  <si>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</si>
  <si>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</si>
  <si>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</si>
  <si>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</si>
  <si>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</si>
  <si>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</si>
  <si>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</si>
  <si>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</si>
  <si>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</si>
  <si>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</si>
  <si>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</si>
  <si>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</si>
  <si>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</si>
  <si>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</si>
  <si>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</si>
  <si>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</si>
  <si>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</si>
  <si>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</si>
  <si>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</si>
  <si>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</si>
  <si>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</si>
  <si>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</si>
  <si>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</si>
  <si>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</si>
  <si>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</si>
  <si>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</si>
  <si>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</si>
  <si>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</si>
  <si>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</si>
  <si>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</si>
  <si>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</si>
  <si>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</si>
  <si>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</si>
  <si>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</si>
  <si>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</si>
  <si>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</si>
  <si>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</si>
  <si>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</si>
  <si>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</si>
  <si>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</si>
  <si>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</si>
  <si>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</si>
  <si>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</si>
  <si>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</si>
  <si>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</si>
  <si>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</si>
  <si>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</si>
  <si>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</si>
  <si>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</si>
  <si>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</si>
  <si>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</si>
  <si>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</si>
  <si>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</si>
  <si>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</si>
  <si>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</si>
  <si>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</si>
  <si>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</si>
  <si>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</si>
  <si>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</si>
  <si>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</si>
  <si>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</si>
  <si>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</si>
  <si>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</si>
  <si>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</si>
  <si>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</si>
  <si>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</si>
  <si>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</si>
  <si>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</si>
  <si>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</si>
  <si>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</si>
  <si>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</si>
  <si>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</si>
  <si>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</si>
  <si>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</si>
  <si>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</si>
  <si>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</si>
  <si>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</si>
  <si>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</si>
  <si>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</si>
  <si>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</si>
  <si>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</si>
  <si>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</si>
  <si>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</si>
  <si>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</si>
  <si>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</si>
  <si>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</si>
  <si>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</si>
  <si>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</si>
  <si>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</si>
  <si>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</si>
  <si>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</si>
  <si>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</si>
  <si>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</si>
  <si>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</si>
  <si>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</si>
  <si>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</si>
  <si>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</si>
  <si>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</si>
  <si>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</si>
  <si>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</si>
  <si>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</si>
  <si>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</si>
  <si>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</si>
  <si>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</si>
  <si>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</si>
  <si>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</si>
  <si>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</si>
  <si>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</si>
  <si>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</si>
  <si>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</si>
  <si>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</si>
  <si>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</si>
  <si>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</si>
  <si>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</si>
  <si>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</si>
  <si>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</si>
  <si>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</si>
  <si>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</si>
  <si>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</si>
  <si>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</si>
  <si>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</si>
  <si>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</si>
  <si>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</si>
  <si>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</si>
  <si>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</si>
  <si>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</si>
  <si>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</si>
  <si>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</si>
  <si>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</si>
  <si>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</si>
  <si>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</si>
  <si>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</si>
  <si>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</si>
  <si>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</si>
  <si>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</si>
  <si>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</si>
  <si>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</si>
  <si>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</si>
  <si>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</si>
  <si>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</si>
  <si>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</si>
  <si>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</si>
  <si>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</si>
  <si>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</si>
  <si>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</si>
  <si>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</si>
  <si>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</si>
  <si>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</si>
  <si>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</si>
  <si>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</si>
  <si>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</si>
  <si>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</si>
  <si>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</si>
  <si>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</si>
  <si>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</si>
  <si>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</si>
  <si>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</si>
  <si>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</si>
  <si>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</si>
  <si>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</si>
  <si>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</si>
  <si>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</si>
  <si>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</si>
  <si>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</si>
  <si>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</si>
  <si>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</si>
  <si>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</si>
  <si>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</si>
  <si>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</si>
  <si>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</si>
  <si>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</si>
  <si>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</si>
  <si>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</si>
  <si>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</si>
  <si>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</si>
  <si>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</si>
  <si>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</si>
  <si>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</si>
  <si>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</si>
  <si>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</si>
  <si>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</si>
  <si>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</si>
  <si>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</si>
  <si>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</si>
  <si>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</si>
  <si>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</si>
  <si>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</si>
  <si>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</si>
  <si>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</si>
  <si>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</si>
  <si>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</si>
  <si>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</si>
  <si>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</si>
  <si>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</si>
  <si>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</si>
  <si>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</si>
  <si>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</si>
  <si>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</si>
  <si>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</si>
  <si>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</si>
  <si>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</si>
  <si>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</si>
  <si>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</si>
  <si>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</si>
  <si>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</si>
  <si>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</si>
  <si>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</si>
  <si>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</si>
  <si>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</si>
  <si>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</si>
  <si>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</si>
  <si>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</si>
  <si>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</si>
  <si>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</si>
  <si>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</si>
  <si>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</si>
  <si>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</si>
  <si>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</si>
  <si>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</si>
  <si>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</si>
  <si>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</si>
  <si>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</si>
  <si>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</si>
  <si>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</si>
  <si>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</si>
  <si>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</si>
  <si>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</si>
  <si>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</si>
  <si>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</si>
  <si>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</si>
  <si>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</si>
  <si>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</si>
  <si>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</si>
  <si>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</si>
  <si>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</si>
  <si>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</si>
  <si>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</si>
  <si>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</si>
  <si>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</si>
  <si>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</si>
  <si>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</si>
  <si>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</si>
  <si>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</si>
  <si>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</si>
  <si>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</si>
  <si>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</si>
  <si>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</si>
  <si>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</si>
  <si>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</si>
  <si>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</si>
  <si>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</si>
  <si>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</si>
  <si>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</si>
  <si>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</si>
  <si>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</si>
  <si>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</si>
  <si>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</si>
  <si>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</si>
  <si>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</si>
  <si>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</si>
  <si>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</si>
  <si>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</si>
  <si>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</si>
  <si>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</si>
  <si>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</si>
  <si>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</si>
  <si>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</si>
  <si>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</si>
  <si>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</si>
  <si>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</si>
  <si>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</si>
  <si>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</si>
  <si>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</si>
  <si>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</si>
  <si>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</si>
  <si>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</si>
  <si>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</si>
  <si>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</si>
  <si>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</si>
  <si>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</si>
  <si>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</si>
  <si>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</si>
  <si>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</si>
  <si>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</si>
  <si>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</si>
  <si>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</si>
  <si>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</si>
  <si>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</si>
  <si>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</si>
  <si>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</si>
  <si>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</si>
  <si>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</si>
  <si>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</si>
  <si>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</si>
  <si>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</si>
  <si>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</si>
  <si>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</si>
  <si>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</si>
  <si>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</si>
  <si>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</si>
  <si>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</si>
  <si>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</si>
  <si>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</si>
  <si>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</si>
  <si>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</si>
  <si>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</si>
  <si>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</si>
  <si>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</si>
  <si>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</si>
  <si>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</si>
  <si>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</si>
  <si>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</si>
  <si>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</si>
  <si>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</si>
  <si>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</si>
  <si>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</si>
  <si>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</si>
  <si>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</si>
  <si>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</si>
  <si>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</si>
  <si>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</si>
  <si>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</si>
  <si>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</si>
  <si>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</si>
  <si>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</si>
  <si>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</si>
  <si>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</si>
  <si>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</si>
  <si>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</si>
  <si>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</si>
  <si>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</si>
  <si>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</si>
  <si>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</si>
  <si>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</si>
  <si>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</si>
  <si>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</si>
  <si>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</si>
  <si>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</si>
  <si>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</si>
  <si>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</si>
  <si>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</si>
  <si>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</si>
  <si>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</si>
  <si>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</si>
  <si>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</si>
  <si>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</si>
  <si>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</si>
  <si>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</si>
  <si>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</si>
  <si>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</si>
  <si>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</si>
  <si>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</si>
  <si>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</si>
  <si>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</si>
  <si>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</si>
  <si>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</si>
  <si>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</si>
  <si>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</si>
  <si>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</si>
  <si>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</si>
  <si>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</si>
  <si>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</si>
  <si>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</si>
  <si>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</si>
  <si>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</si>
  <si>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</si>
  <si>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</si>
  <si>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</si>
  <si>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</si>
  <si>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</si>
  <si>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</si>
  <si>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</si>
  <si>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</si>
  <si>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</si>
  <si>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</si>
  <si>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</si>
  <si>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</si>
  <si>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</si>
  <si>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</si>
  <si>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</si>
  <si>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</si>
  <si>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</si>
  <si>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</si>
  <si>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</si>
  <si>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</si>
  <si>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</si>
  <si>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</si>
  <si>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</si>
  <si>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</si>
  <si>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</si>
  <si>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</si>
  <si>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</si>
  <si>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</si>
  <si>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</si>
  <si>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</si>
  <si>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</si>
  <si>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</si>
  <si>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</si>
  <si>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</si>
  <si>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</si>
  <si>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</si>
  <si>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</si>
  <si>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</si>
  <si>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</si>
  <si>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</si>
  <si>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</si>
  <si>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</si>
  <si>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</si>
  <si>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</si>
  <si>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</si>
  <si>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</si>
  <si>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</si>
  <si>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</si>
  <si>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</si>
  <si>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</si>
  <si>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</si>
  <si>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</si>
  <si>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</si>
  <si>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</si>
  <si>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</si>
  <si>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</si>
  <si>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</si>
  <si>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</si>
  <si>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</si>
  <si>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</si>
  <si>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</si>
  <si>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</si>
  <si>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</si>
  <si>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</si>
  <si>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</si>
  <si>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</si>
  <si>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</si>
  <si>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</si>
  <si>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</si>
  <si>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</si>
  <si>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</si>
  <si>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</si>
  <si>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</si>
  <si>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</si>
  <si>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</si>
  <si>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</si>
  <si>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</si>
  <si>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</si>
  <si>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</si>
  <si>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</si>
  <si>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</si>
  <si>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</si>
  <si>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</si>
  <si>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</si>
  <si>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</si>
  <si>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</si>
  <si>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</si>
  <si>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</si>
  <si>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</si>
  <si>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</si>
  <si>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</si>
  <si>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</si>
  <si>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</si>
  <si>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</si>
  <si>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</si>
  <si>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</si>
  <si>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</si>
  <si>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</si>
  <si>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</si>
  <si>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</si>
  <si>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</si>
  <si>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</si>
  <si>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</si>
  <si>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</si>
  <si>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</si>
  <si>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</si>
  <si>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</si>
  <si>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</si>
  <si>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</si>
  <si>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</si>
  <si>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</si>
  <si>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</si>
  <si>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</si>
  <si>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</si>
  <si>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</si>
  <si>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</si>
  <si>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</si>
  <si>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</si>
  <si>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</si>
  <si>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</si>
  <si>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</si>
  <si>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</si>
  <si>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</si>
  <si>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</si>
  <si>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</si>
  <si>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</si>
  <si>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</si>
  <si>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</si>
  <si>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</si>
  <si>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</si>
  <si>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</si>
  <si>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</si>
  <si>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</si>
  <si>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</si>
  <si>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</si>
  <si>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</si>
  <si>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</si>
  <si>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</si>
  <si>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</si>
  <si>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</si>
  <si>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</si>
  <si>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</si>
  <si>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</si>
  <si>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</si>
  <si>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</si>
  <si>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</si>
  <si>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</si>
  <si>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</si>
  <si>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</si>
  <si>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</si>
  <si>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</si>
  <si>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</si>
  <si>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</si>
  <si>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</si>
  <si>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</si>
  <si>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</si>
  <si>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</si>
  <si>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</si>
  <si>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</si>
  <si>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</si>
  <si>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</si>
  <si>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</si>
  <si>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</si>
  <si>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</si>
  <si>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</si>
  <si>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</si>
  <si>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</si>
  <si>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</si>
  <si>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</si>
  <si>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</si>
  <si>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</si>
  <si>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</si>
  <si>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</si>
  <si>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</si>
  <si>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</si>
  <si>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</si>
  <si>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</si>
  <si>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</si>
  <si>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</si>
  <si>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</si>
  <si>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</si>
  <si>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</si>
  <si>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</si>
  <si>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</si>
  <si>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</si>
  <si>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</si>
  <si>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</si>
  <si>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</si>
  <si>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</si>
  <si>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</si>
  <si>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</si>
  <si>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</si>
  <si>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</si>
  <si>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</si>
  <si>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</si>
  <si>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</si>
  <si>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</si>
  <si>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</si>
  <si>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</si>
  <si>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</si>
  <si>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</si>
  <si>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</si>
  <si>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</si>
  <si>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</si>
  <si>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</si>
  <si>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</si>
  <si>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</si>
  <si>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</si>
  <si>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</si>
  <si>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</si>
  <si>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</si>
  <si>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</si>
  <si>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</si>
  <si>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</si>
  <si>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</si>
  <si>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</si>
  <si>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</si>
  <si>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</si>
  <si>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</si>
  <si>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</si>
  <si>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</si>
  <si>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</si>
  <si>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</si>
  <si>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</si>
  <si>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</si>
  <si>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</si>
  <si>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</si>
  <si>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</si>
  <si>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</si>
  <si>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</si>
  <si>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</si>
  <si>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</si>
  <si>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</si>
  <si>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</si>
  <si>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</si>
  <si>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</si>
  <si>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</si>
  <si>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</si>
  <si>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</si>
  <si>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</si>
  <si>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</si>
  <si>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</si>
  <si>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</si>
  <si>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</si>
  <si>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</si>
  <si>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</si>
  <si>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</si>
  <si>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</si>
  <si>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</si>
  <si>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</si>
  <si>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</si>
  <si>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</si>
  <si>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</si>
  <si>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</si>
  <si>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</si>
  <si>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</si>
  <si>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</si>
  <si>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</si>
  <si>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</si>
  <si>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</si>
  <si>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</si>
  <si>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</si>
  <si>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</si>
  <si>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</si>
  <si>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</si>
  <si>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</si>
  <si>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</si>
  <si>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</si>
  <si>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</si>
  <si>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</si>
  <si>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</si>
  <si>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</si>
  <si>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</si>
  <si>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</si>
  <si>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</si>
  <si>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</si>
  <si>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</si>
  <si>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</si>
  <si>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</si>
  <si>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</si>
  <si>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</si>
  <si>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</si>
  <si>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</si>
  <si>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</si>
  <si>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</si>
  <si>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</si>
  <si>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</si>
  <si>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</si>
  <si>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</si>
  <si>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</si>
  <si>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</si>
  <si>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</si>
  <si>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</si>
  <si>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</si>
  <si>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</si>
  <si>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</si>
  <si>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</si>
  <si>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</si>
  <si>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</si>
  <si>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</si>
  <si>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</si>
  <si>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</si>
  <si>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</si>
  <si>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</si>
  <si>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</si>
  <si>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</si>
  <si>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</si>
  <si>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</si>
  <si>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</si>
  <si>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</si>
  <si>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</si>
  <si>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</si>
  <si>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</si>
  <si>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</si>
  <si>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</si>
  <si>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</si>
  <si>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</si>
  <si>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</si>
  <si>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</si>
  <si>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</si>
  <si>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</si>
  <si>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</si>
  <si>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</si>
  <si>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</si>
  <si>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</si>
  <si>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</si>
  <si>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</si>
  <si>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</si>
  <si>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</si>
  <si>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</si>
  <si>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</si>
  <si>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</si>
  <si>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</si>
  <si>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</si>
  <si>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</si>
  <si>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</si>
  <si>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</si>
  <si>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</si>
  <si>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</si>
  <si>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</si>
  <si>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</si>
  <si>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</si>
  <si>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</si>
  <si>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</si>
  <si>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</si>
  <si>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</si>
  <si>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</si>
  <si>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</si>
  <si>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</si>
  <si>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</si>
  <si>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</si>
  <si>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</si>
  <si>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</si>
  <si>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</si>
  <si>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</si>
  <si>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</si>
  <si>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</si>
  <si>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</si>
  <si>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</si>
  <si>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</si>
  <si>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</si>
  <si>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</si>
  <si>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</si>
  <si>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</si>
  <si>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</si>
  <si>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</si>
  <si>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</si>
  <si>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</si>
  <si>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</si>
  <si>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</si>
  <si>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</si>
  <si>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</si>
  <si>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</si>
  <si>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</si>
  <si>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</si>
  <si>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</si>
  <si>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</si>
  <si>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</si>
  <si>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</si>
  <si>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</si>
  <si>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</si>
  <si>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</si>
  <si>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</si>
  <si>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</si>
  <si>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</si>
  <si>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</si>
  <si>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</si>
  <si>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</si>
  <si>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</si>
  <si>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</si>
  <si>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</si>
  <si>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</si>
  <si>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</si>
  <si>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</si>
  <si>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</si>
  <si>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</si>
  <si>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</si>
  <si>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</si>
  <si>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</si>
  <si>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</si>
  <si>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</si>
  <si>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</si>
  <si>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</si>
  <si>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</si>
  <si>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</si>
  <si>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</si>
  <si>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</si>
  <si>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</si>
  <si>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</si>
  <si>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</si>
  <si>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</si>
  <si>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</si>
  <si>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</si>
  <si>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</si>
  <si>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</si>
  <si>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</si>
  <si>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</si>
  <si>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</si>
  <si>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</si>
  <si>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</si>
  <si>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</si>
  <si>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</si>
  <si>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</si>
  <si>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</si>
  <si>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</si>
  <si>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</si>
  <si>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</si>
  <si>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</si>
  <si>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</si>
  <si>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</si>
  <si>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</si>
  <si>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</si>
  <si>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</si>
  <si>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</si>
  <si>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</si>
  <si>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</si>
  <si>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</si>
  <si>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</si>
  <si>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</si>
  <si>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</si>
  <si>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</si>
  <si>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</si>
  <si>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</si>
  <si>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</si>
  <si>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</si>
  <si>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</si>
  <si>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</si>
  <si>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</si>
  <si>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</si>
  <si>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</si>
  <si>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</si>
  <si>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</si>
  <si>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</si>
  <si>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</si>
  <si>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</si>
  <si>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</si>
  <si>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</si>
  <si>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</si>
  <si>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</si>
  <si>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</si>
  <si>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</si>
  <si>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</si>
  <si>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</si>
  <si>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</si>
  <si>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</si>
  <si>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</si>
  <si>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</si>
  <si>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</si>
  <si>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</si>
  <si>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</si>
  <si>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</si>
  <si>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</si>
  <si>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</si>
  <si>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</si>
  <si>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</si>
  <si>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</si>
  <si>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</si>
  <si>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</si>
  <si>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</si>
  <si>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</si>
  <si>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</si>
  <si>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</si>
  <si>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</si>
  <si>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</si>
  <si>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</si>
  <si>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</si>
  <si>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</si>
  <si>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</si>
  <si>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</si>
  <si>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</si>
  <si>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</si>
  <si>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</si>
  <si>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</si>
  <si>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</si>
  <si>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</si>
  <si>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</si>
  <si>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</si>
  <si>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</si>
  <si>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</si>
  <si>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</si>
  <si>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</si>
  <si>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</si>
  <si>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</si>
  <si>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</si>
  <si>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</si>
  <si>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</si>
  <si>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</si>
  <si>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</si>
  <si>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</si>
  <si>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</si>
  <si>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</si>
  <si>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</si>
  <si>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</si>
  <si>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</si>
  <si>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</si>
  <si>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</si>
  <si>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</si>
  <si>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</si>
  <si>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</si>
  <si>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</si>
  <si>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</si>
  <si>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</si>
  <si>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</si>
  <si>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</si>
  <si>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</si>
  <si>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</si>
  <si>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</si>
  <si>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</si>
  <si>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</si>
  <si>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</si>
  <si>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</si>
  <si>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</si>
  <si>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</si>
  <si>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</si>
  <si>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</si>
  <si>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</si>
  <si>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</si>
  <si>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</si>
  <si>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</si>
  <si>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</si>
  <si>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</si>
  <si>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</si>
  <si>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</si>
  <si>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</si>
  <si>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</si>
  <si>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</si>
  <si>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</si>
  <si>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</si>
  <si>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</si>
  <si>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</si>
  <si>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</si>
  <si>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</si>
  <si>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</si>
  <si>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</si>
  <si>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</si>
  <si>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</si>
  <si>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</si>
  <si>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</si>
  <si>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</si>
  <si>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</si>
  <si>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</si>
  <si>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</si>
  <si>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</si>
  <si>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</si>
  <si>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</si>
  <si>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</si>
  <si>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</si>
  <si>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</si>
  <si>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</si>
  <si>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</si>
  <si>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</si>
  <si>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</si>
  <si>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</si>
  <si>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</si>
  <si>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</si>
  <si>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</si>
  <si>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</si>
  <si>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</si>
  <si>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</si>
  <si>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</si>
  <si>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</si>
  <si>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</si>
  <si>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</si>
  <si>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</si>
  <si>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</si>
  <si>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</si>
  <si>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</si>
  <si>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</si>
  <si>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</si>
  <si>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</si>
  <si>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</si>
  <si>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</si>
  <si>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</si>
  <si>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</si>
  <si>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</si>
  <si>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</si>
  <si>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</si>
  <si>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</si>
  <si>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</si>
  <si>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</si>
  <si>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</si>
  <si>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</si>
  <si>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</si>
  <si>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</si>
  <si>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</si>
  <si>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</si>
  <si>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</si>
  <si>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</si>
  <si>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</si>
  <si>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</si>
  <si>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</si>
  <si>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</si>
  <si>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</si>
  <si>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</si>
  <si>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</si>
  <si>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</si>
  <si>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</si>
  <si>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</si>
  <si>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</si>
  <si>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</si>
  <si>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</si>
  <si>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</si>
  <si>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</si>
  <si>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</si>
  <si>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</si>
  <si>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</si>
  <si>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</si>
  <si>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</si>
  <si>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</si>
  <si>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</si>
  <si>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</si>
  <si>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</si>
  <si>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</si>
  <si>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</si>
  <si>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</si>
  <si>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</si>
  <si>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</si>
  <si>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</si>
  <si>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</si>
  <si>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</si>
  <si>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</si>
  <si>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</si>
  <si>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</si>
  <si>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</si>
  <si>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</si>
  <si>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</si>
  <si>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</si>
  <si>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</si>
  <si>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</si>
  <si>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</si>
  <si>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</si>
  <si>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</si>
  <si>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</si>
  <si>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</si>
  <si>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</si>
  <si>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</si>
  <si>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</si>
  <si>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</si>
  <si>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</si>
  <si>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</si>
  <si>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</si>
  <si>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</si>
  <si>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</si>
  <si>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</si>
  <si>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</si>
  <si>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</si>
  <si>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</si>
  <si>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</si>
  <si>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</si>
  <si>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</si>
  <si>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</si>
  <si>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</si>
  <si>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</si>
  <si>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</si>
  <si>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</si>
  <si>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</si>
  <si>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</si>
  <si>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</si>
  <si>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</si>
  <si>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</si>
  <si>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</si>
  <si>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</si>
  <si>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</si>
  <si>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</si>
  <si>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</si>
  <si>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</si>
  <si>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</si>
  <si>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</si>
  <si>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</si>
  <si>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</si>
  <si>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</si>
  <si>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</si>
  <si>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</si>
  <si>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</si>
  <si>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</si>
  <si>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</si>
  <si>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</si>
  <si>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</si>
  <si>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</si>
  <si>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</si>
  <si>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</si>
  <si>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</si>
  <si>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</si>
  <si>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</si>
  <si>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</si>
  <si>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</si>
  <si>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</si>
  <si>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</si>
  <si>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</si>
  <si>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</si>
  <si>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</si>
  <si>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</si>
  <si>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</si>
  <si>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</si>
  <si>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</si>
  <si>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</si>
  <si>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</si>
  <si>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</si>
  <si>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</si>
  <si>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</si>
  <si>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</si>
  <si>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</si>
  <si>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</si>
  <si>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</si>
  <si>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</si>
  <si>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</si>
  <si>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</si>
  <si>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</si>
  <si>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</si>
  <si>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</si>
  <si>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</si>
  <si>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</si>
  <si>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</si>
  <si>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</si>
  <si>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</si>
  <si>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</si>
  <si>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</si>
  <si>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</si>
  <si>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</si>
  <si>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</si>
  <si>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</si>
  <si>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</si>
  <si>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</si>
  <si>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</si>
  <si>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</si>
  <si>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</si>
  <si>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</si>
  <si>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</si>
  <si>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</si>
  <si>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</si>
  <si>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</si>
  <si>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</si>
  <si>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</si>
  <si>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</si>
  <si>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</si>
  <si>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</si>
  <si>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</si>
  <si>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</si>
  <si>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</si>
  <si>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</si>
  <si>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</si>
  <si>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</si>
  <si>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</si>
  <si>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</si>
  <si>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</si>
  <si>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</si>
  <si>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</si>
  <si>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</si>
  <si>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</si>
  <si>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</si>
  <si>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</si>
  <si>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</si>
  <si>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</si>
  <si>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</si>
  <si>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</si>
  <si>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</si>
  <si>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</si>
  <si>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</si>
  <si>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</si>
  <si>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</si>
  <si>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</si>
  <si>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</si>
  <si>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</si>
  <si>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</si>
  <si>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</si>
  <si>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</si>
  <si>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</si>
  <si>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</si>
  <si>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</si>
  <si>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</si>
  <si>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</si>
  <si>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</si>
  <si>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</si>
  <si>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</si>
  <si>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</si>
  <si>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</si>
  <si>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</si>
  <si>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</si>
  <si>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</si>
  <si>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</si>
  <si>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</si>
  <si>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</si>
  <si>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</si>
  <si>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</si>
  <si>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</si>
  <si>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</si>
  <si>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</si>
  <si>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</si>
  <si>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</si>
  <si>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</si>
  <si>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</si>
  <si>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</si>
  <si>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</si>
  <si>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</si>
  <si>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</si>
  <si>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</si>
  <si>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</si>
  <si>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</si>
  <si>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</si>
  <si>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</si>
  <si>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</si>
  <si>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</si>
  <si>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</si>
  <si>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</si>
  <si>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</si>
  <si>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</si>
  <si>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</si>
  <si>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</si>
  <si>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</si>
  <si>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</si>
  <si>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</si>
  <si>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</si>
  <si>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</si>
  <si>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</si>
  <si>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</si>
  <si>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</si>
  <si>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</si>
  <si>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</si>
  <si>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</si>
  <si>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</si>
  <si>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</si>
  <si>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</si>
  <si>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</si>
  <si>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</si>
  <si>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</si>
  <si>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</si>
  <si>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</si>
  <si>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</si>
  <si>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</si>
  <si>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</si>
  <si>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</si>
  <si>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</si>
  <si>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</si>
  <si>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</si>
  <si>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</si>
  <si>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</si>
  <si>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</si>
  <si>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</si>
  <si>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</si>
  <si>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</si>
  <si>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</si>
  <si>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</si>
  <si>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</si>
  <si>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</si>
  <si>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</si>
  <si>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</si>
  <si>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</si>
  <si>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</si>
  <si>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</si>
  <si>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</si>
  <si>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</si>
  <si>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</si>
  <si>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</si>
  <si>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</si>
  <si>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</si>
  <si>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</si>
  <si>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</si>
  <si>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</si>
  <si>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</si>
  <si>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</si>
  <si>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</si>
  <si>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</si>
  <si>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</si>
  <si>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</si>
  <si>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</si>
  <si>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</si>
  <si>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</si>
  <si>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</si>
  <si>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</si>
  <si>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</si>
  <si>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</si>
  <si>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</si>
  <si>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</si>
  <si>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</si>
  <si>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</si>
  <si>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</si>
  <si>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</si>
  <si>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</si>
  <si>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</si>
  <si>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</si>
  <si>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</si>
  <si>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</si>
  <si>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</si>
  <si>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</si>
  <si>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</si>
  <si>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</si>
  <si>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</si>
  <si>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</si>
  <si>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</si>
  <si>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</si>
  <si>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</si>
  <si>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</si>
  <si>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</si>
  <si>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</si>
  <si>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</si>
  <si>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</si>
  <si>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</si>
  <si>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</si>
  <si>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</si>
  <si>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</si>
  <si>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</si>
  <si>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</si>
  <si>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</si>
  <si>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</si>
  <si>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</si>
  <si>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</si>
  <si>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</si>
  <si>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</si>
  <si>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</si>
  <si>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</si>
  <si>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</si>
  <si>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</si>
  <si>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</si>
  <si>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</si>
  <si>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</si>
  <si>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</si>
  <si>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</si>
  <si>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</si>
  <si>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</si>
  <si>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</si>
  <si>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</si>
  <si>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</si>
  <si>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</si>
  <si>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</si>
  <si>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</si>
  <si>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</si>
  <si>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</si>
  <si>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</si>
  <si>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</si>
  <si>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</si>
  <si>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</si>
  <si>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</si>
  <si>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</si>
  <si>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</si>
  <si>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</si>
  <si>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</si>
  <si>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</si>
  <si>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</si>
  <si>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</si>
  <si>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</si>
  <si>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</si>
  <si>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</si>
  <si>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</si>
  <si>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</si>
  <si>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</si>
  <si>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</si>
  <si>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</si>
  <si>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</si>
  <si>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</si>
  <si>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</si>
  <si>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</si>
  <si>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</si>
  <si>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</si>
  <si>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</si>
  <si>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</si>
  <si>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</si>
  <si>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</si>
  <si>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</si>
  <si>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</si>
  <si>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</si>
  <si>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</si>
  <si>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</si>
  <si>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</si>
  <si>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</si>
  <si>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</si>
  <si>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</si>
  <si>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</si>
  <si>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</si>
  <si>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</si>
  <si>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</si>
  <si>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</si>
  <si>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</si>
  <si>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</si>
  <si>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</si>
  <si>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</si>
  <si>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</si>
  <si>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</si>
  <si>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</si>
  <si>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</si>
  <si>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</si>
  <si>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</si>
  <si>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</si>
  <si>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</si>
  <si>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</si>
  <si>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</si>
  <si>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</si>
  <si>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</si>
  <si>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</si>
  <si>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</si>
  <si>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</si>
  <si>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</si>
  <si>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</si>
  <si>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</si>
  <si>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</si>
  <si>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</si>
  <si>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</si>
  <si>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</si>
  <si>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</si>
  <si>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</si>
  <si>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</si>
  <si>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</si>
  <si>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</si>
  <si>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</si>
  <si>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</si>
  <si>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</si>
  <si>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</si>
  <si>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</si>
  <si>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</si>
  <si>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</si>
  <si>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</si>
  <si>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</si>
  <si>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</si>
  <si>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</si>
  <si>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</si>
  <si>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</si>
  <si>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</si>
  <si>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</si>
  <si>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</si>
  <si>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</si>
  <si>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</si>
  <si>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</si>
  <si>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</si>
  <si>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</si>
  <si>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</si>
  <si>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</si>
  <si>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</si>
  <si>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</si>
  <si>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</si>
  <si>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</si>
  <si>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</si>
  <si>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</si>
  <si>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</si>
  <si>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</si>
  <si>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</si>
  <si>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</si>
  <si>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</si>
  <si>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</si>
  <si>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</si>
  <si>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</si>
  <si>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</si>
  <si>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</si>
  <si>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</si>
  <si>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</si>
  <si>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</si>
  <si>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</si>
  <si>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</si>
  <si>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</si>
  <si>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</si>
  <si>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</si>
  <si>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</si>
  <si>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</si>
  <si>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</si>
  <si>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</si>
  <si>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</si>
  <si>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</si>
  <si>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</si>
  <si>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</si>
  <si>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</si>
  <si>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</si>
  <si>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</si>
  <si>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</si>
  <si>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</si>
  <si>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</si>
  <si>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</si>
  <si>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</si>
  <si>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</si>
  <si>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</si>
  <si>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</si>
  <si>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</si>
  <si>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</si>
  <si>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</si>
  <si>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</si>
  <si>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</si>
  <si>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</si>
  <si>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</si>
  <si>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</si>
  <si>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</si>
  <si>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</si>
  <si>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</si>
  <si>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</si>
  <si>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</si>
  <si>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</si>
  <si>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</si>
  <si>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</si>
  <si>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</si>
  <si>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</si>
  <si>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</si>
  <si>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</si>
  <si>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</si>
  <si>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</si>
  <si>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</si>
  <si>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</si>
  <si>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</si>
  <si>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</si>
  <si>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</si>
  <si>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</si>
  <si>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</si>
  <si>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</si>
  <si>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</si>
  <si>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</si>
  <si>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</si>
  <si>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</si>
  <si>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</si>
  <si>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</si>
  <si>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</si>
  <si>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</si>
  <si>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</si>
  <si>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</si>
  <si>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</si>
  <si>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</si>
  <si>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</si>
  <si>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</si>
  <si>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</si>
  <si>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</si>
  <si>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</si>
  <si>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</si>
  <si>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</si>
  <si>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</si>
  <si>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</si>
  <si>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</si>
  <si>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</si>
  <si>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</si>
  <si>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</si>
  <si>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</si>
  <si>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</si>
  <si>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</si>
  <si>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</si>
  <si>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</si>
  <si>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</si>
  <si>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</si>
  <si>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</si>
  <si>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</si>
  <si>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</si>
  <si>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</si>
  <si>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</si>
  <si>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</si>
  <si>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</si>
  <si>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</si>
  <si>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</si>
  <si>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</si>
  <si>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</si>
  <si>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</si>
  <si>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</si>
  <si>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</si>
  <si>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</si>
  <si>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</si>
  <si>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</si>
  <si>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</si>
  <si>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</si>
  <si>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</si>
  <si>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</si>
  <si>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</si>
  <si>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</si>
  <si>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</si>
  <si>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</si>
  <si>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</si>
  <si>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</si>
  <si>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</si>
  <si>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</si>
  <si>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</si>
  <si>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</si>
  <si>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</si>
  <si>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</si>
  <si>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</si>
  <si>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</si>
  <si>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</si>
  <si>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</si>
  <si>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</si>
  <si>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</si>
  <si>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</si>
  <si>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</si>
  <si>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</si>
  <si>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</si>
  <si>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</si>
  <si>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</si>
  <si>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</si>
  <si>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</si>
  <si>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</si>
  <si>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</si>
  <si>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</si>
  <si>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</si>
  <si>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</si>
  <si>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</si>
  <si>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</si>
  <si>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</si>
  <si>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</si>
  <si>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</si>
  <si>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</si>
  <si>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</si>
  <si>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</si>
  <si>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</si>
  <si>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</si>
  <si>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</si>
  <si>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</si>
  <si>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</si>
  <si>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</si>
  <si>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</si>
  <si>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</si>
  <si>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</si>
  <si>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</si>
  <si>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</si>
  <si>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</si>
  <si>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</si>
  <si>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</si>
  <si>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</si>
  <si>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</si>
  <si>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</si>
  <si>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</si>
  <si>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</si>
  <si>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</si>
  <si>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</si>
  <si>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</si>
  <si>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</si>
  <si>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</si>
  <si>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</si>
  <si>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</si>
  <si>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</si>
  <si>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</si>
  <si>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</si>
  <si>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</si>
  <si>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</si>
  <si>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</si>
  <si>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</si>
  <si>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</si>
  <si>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</si>
  <si>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</si>
  <si>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</si>
  <si>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</si>
  <si>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</si>
  <si>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</si>
  <si>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</si>
  <si>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</si>
  <si>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</si>
  <si>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</si>
  <si>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</si>
  <si>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</si>
  <si>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</si>
  <si>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</si>
  <si>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</si>
  <si>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</si>
  <si>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</si>
  <si>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</si>
  <si>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</si>
  <si>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</si>
  <si>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</si>
  <si>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</si>
  <si>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</si>
  <si>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</si>
  <si>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</si>
  <si>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</si>
  <si>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</si>
  <si>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</si>
  <si>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</si>
  <si>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</si>
  <si>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</si>
  <si>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</si>
  <si>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</si>
  <si>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</si>
  <si>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</si>
  <si>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</si>
  <si>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</si>
  <si>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</si>
  <si>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</si>
  <si>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</si>
  <si>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</si>
  <si>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</si>
  <si>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</si>
  <si>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</si>
  <si>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</si>
  <si>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</si>
  <si>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</si>
  <si>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</si>
  <si>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</si>
  <si>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</si>
  <si>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</si>
  <si>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</si>
  <si>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</si>
  <si>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</si>
  <si>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</si>
  <si>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</si>
  <si>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</si>
  <si>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</si>
  <si>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</si>
  <si>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</si>
  <si>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</si>
  <si>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</si>
  <si>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</si>
  <si>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</si>
  <si>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</si>
  <si>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</si>
  <si>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</si>
  <si>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</si>
  <si>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</si>
  <si>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</si>
  <si>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</si>
  <si>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</si>
  <si>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</si>
  <si>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</si>
  <si>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</si>
  <si>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</si>
  <si>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</si>
  <si>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</si>
  <si>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</si>
  <si>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</si>
  <si>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</si>
  <si>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</si>
  <si>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</si>
  <si>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</si>
  <si>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</si>
  <si>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</si>
  <si>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</si>
  <si>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</si>
  <si>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</si>
  <si>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</si>
  <si>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</si>
  <si>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</si>
  <si>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</si>
  <si>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</si>
  <si>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</si>
  <si>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</si>
  <si>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</si>
  <si>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</si>
  <si>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</si>
  <si>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</si>
  <si>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</si>
  <si>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</si>
  <si>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</si>
  <si>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</si>
  <si>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</si>
  <si>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</si>
  <si>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</si>
  <si>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</si>
  <si>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</si>
  <si>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</si>
  <si>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</si>
  <si>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</si>
  <si>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</si>
  <si>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</si>
  <si>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</si>
  <si>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</si>
  <si>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</si>
  <si>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</si>
  <si>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</si>
  <si>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</si>
  <si>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</si>
  <si>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</si>
  <si>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</si>
  <si>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</si>
  <si>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</si>
  <si>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</si>
  <si>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</si>
  <si>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</si>
  <si>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</si>
  <si>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</si>
  <si>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</si>
  <si>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</si>
  <si>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</si>
  <si>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</si>
  <si>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</si>
  <si>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</si>
  <si>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</si>
  <si>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</si>
  <si>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</si>
  <si>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</si>
  <si>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</si>
  <si>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</si>
  <si>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</si>
  <si>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</si>
  <si>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</si>
  <si>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</si>
  <si>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</si>
  <si>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</si>
  <si>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</si>
  <si>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</si>
  <si>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</si>
  <si>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</si>
  <si>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</si>
  <si>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</si>
  <si>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</si>
  <si>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</si>
  <si>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</si>
  <si>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</si>
  <si>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</si>
  <si>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</si>
  <si>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</si>
  <si>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</si>
  <si>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</si>
  <si>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</si>
  <si>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</si>
  <si>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</si>
  <si>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</si>
  <si>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</si>
  <si>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</si>
  <si>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</si>
  <si>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</si>
  <si>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</si>
  <si>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</si>
  <si>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</si>
  <si>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</si>
  <si>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</si>
  <si>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</si>
  <si>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</si>
  <si>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</si>
  <si>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</si>
  <si>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</si>
  <si>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</si>
  <si>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</si>
  <si>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</si>
  <si>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</si>
  <si>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</si>
  <si>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</si>
  <si>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</si>
  <si>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</si>
  <si>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</si>
  <si>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</si>
  <si>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</si>
  <si>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</si>
  <si>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</si>
  <si>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</si>
  <si>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</si>
  <si>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</si>
  <si>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</si>
  <si>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</si>
  <si>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</si>
  <si>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</si>
  <si>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</si>
  <si>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</si>
  <si>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</si>
  <si>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</si>
  <si>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</si>
  <si>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</si>
  <si>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</si>
  <si>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</si>
  <si>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</si>
  <si>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</si>
  <si>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</si>
  <si>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</si>
  <si>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</si>
  <si>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</si>
  <si>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</si>
  <si>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</si>
  <si>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</si>
  <si>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</si>
  <si>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</si>
  <si>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</si>
  <si>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</si>
  <si>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</si>
  <si>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</si>
  <si>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</si>
  <si>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</si>
  <si>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</si>
  <si>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</si>
  <si>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</si>
  <si>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</si>
  <si>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</si>
  <si>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</si>
  <si>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</si>
  <si>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</si>
  <si>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</si>
  <si>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</si>
  <si>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</si>
  <si>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</si>
  <si>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</si>
  <si>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</si>
  <si>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</si>
  <si>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</si>
  <si>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</si>
  <si>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</si>
  <si>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</si>
  <si>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</si>
  <si>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</si>
  <si>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</si>
  <si>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</si>
  <si>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</si>
  <si>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</si>
  <si>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</si>
  <si>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</si>
  <si>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</si>
  <si>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</si>
  <si>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</si>
  <si>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</si>
  <si>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</si>
  <si>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</si>
  <si>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</si>
  <si>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</si>
  <si>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</si>
  <si>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</si>
  <si>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</si>
  <si>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</si>
  <si>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</si>
  <si>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</si>
  <si>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</si>
  <si>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</si>
  <si>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</si>
  <si>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</si>
  <si>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</si>
  <si>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</si>
  <si>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</si>
  <si>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</si>
  <si>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</si>
  <si>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</si>
  <si>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</si>
  <si>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</si>
  <si>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</si>
  <si>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</si>
  <si>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</si>
  <si>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</si>
  <si>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</si>
  <si>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</si>
  <si>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</si>
  <si>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</si>
  <si>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</si>
  <si>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</si>
  <si>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</si>
  <si>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</si>
  <si>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</si>
  <si>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</si>
  <si>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</si>
  <si>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</si>
  <si>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</si>
  <si>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</si>
  <si>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</si>
  <si>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</si>
  <si>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</si>
  <si>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</si>
  <si>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</si>
  <si>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</si>
  <si>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</si>
  <si>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</si>
  <si>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</si>
  <si>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</si>
  <si>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</si>
  <si>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</si>
  <si>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</si>
  <si>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</si>
  <si>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</si>
  <si>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</si>
  <si>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</si>
  <si>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</si>
  <si>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</si>
  <si>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</si>
  <si>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</si>
  <si>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</si>
  <si>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</si>
  <si>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</si>
  <si>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</si>
  <si>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</si>
  <si>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</si>
  <si>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</si>
  <si>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</si>
  <si>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</si>
  <si>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</si>
  <si>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</si>
  <si>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</si>
  <si>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</si>
  <si>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</si>
  <si>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</si>
  <si>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</si>
  <si>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</si>
  <si>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</si>
  <si>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</si>
  <si>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</si>
  <si>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</si>
  <si>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</si>
  <si>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</si>
  <si>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</si>
  <si>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</si>
  <si>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</si>
  <si>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</si>
  <si>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</si>
  <si>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</si>
  <si>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</si>
  <si>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</si>
  <si>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</si>
  <si>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</si>
  <si>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</si>
  <si>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</si>
  <si>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</si>
  <si>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</si>
  <si>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</si>
  <si>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</si>
  <si>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</si>
  <si>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</si>
  <si>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</si>
  <si>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</si>
  <si>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</si>
  <si>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</si>
  <si>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</si>
  <si>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</si>
  <si>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</si>
  <si>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</si>
  <si>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</si>
  <si>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</si>
  <si>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</si>
  <si>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</si>
  <si>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</si>
  <si>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</si>
  <si>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</si>
  <si>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</si>
  <si>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</si>
  <si>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</si>
  <si>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</si>
  <si>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</si>
  <si>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</si>
  <si>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</si>
  <si>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</si>
  <si>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</si>
  <si>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</si>
  <si>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</si>
  <si>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</si>
  <si>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</si>
  <si>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</si>
  <si>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</si>
  <si>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</si>
  <si>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</si>
  <si>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</si>
  <si>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</si>
  <si>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</si>
  <si>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</si>
  <si>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</si>
  <si>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</si>
  <si>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</si>
  <si>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</si>
  <si>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</si>
  <si>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</si>
  <si>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</si>
  <si>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</si>
  <si>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</si>
  <si>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</si>
  <si>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</si>
  <si>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</si>
  <si>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</si>
  <si>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</si>
  <si>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</si>
  <si>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</si>
  <si>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</si>
  <si>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</si>
  <si>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</si>
  <si>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</si>
  <si>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</si>
  <si>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</si>
  <si>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</si>
  <si>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</si>
  <si>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</si>
  <si>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</si>
  <si>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</si>
  <si>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</si>
  <si>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</si>
  <si>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</si>
  <si>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</si>
  <si>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</si>
  <si>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</si>
  <si>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</si>
  <si>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</si>
  <si>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</si>
  <si>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</si>
  <si>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</si>
  <si>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</si>
  <si>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</si>
  <si>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</si>
  <si>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</si>
  <si>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</si>
  <si>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</si>
  <si>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</si>
  <si>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</si>
  <si>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</si>
  <si>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</si>
  <si>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</si>
  <si>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</si>
  <si>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</si>
  <si>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</si>
  <si>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</si>
  <si>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</si>
  <si>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</si>
  <si>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</si>
  <si>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</si>
  <si>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</si>
  <si>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</si>
  <si>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</si>
  <si>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</si>
  <si>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</si>
  <si>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</si>
  <si>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</si>
  <si>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</si>
  <si>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</si>
  <si>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</si>
  <si>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</si>
  <si>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</si>
  <si>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</si>
  <si>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</si>
  <si>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</si>
  <si>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</si>
  <si>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</si>
  <si>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</si>
  <si>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</si>
  <si>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</si>
  <si>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</si>
  <si>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</si>
  <si>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</si>
  <si>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</si>
  <si>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</si>
  <si>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</si>
  <si>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</si>
  <si>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</si>
  <si>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</si>
  <si>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</si>
  <si>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</si>
  <si>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</si>
  <si>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</si>
  <si>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</si>
  <si>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</si>
  <si>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</si>
  <si>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</si>
  <si>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</si>
  <si>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</si>
  <si>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</si>
  <si>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</si>
  <si>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</si>
  <si>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</si>
  <si>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</si>
  <si>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</si>
  <si>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</si>
  <si>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</si>
  <si>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</si>
  <si>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</si>
  <si>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</si>
  <si>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</si>
  <si>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</si>
  <si>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</si>
  <si>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</si>
  <si>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</si>
  <si>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</si>
  <si>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</si>
  <si>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</si>
  <si>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</si>
  <si>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</si>
  <si>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</si>
  <si>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</si>
  <si>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</si>
  <si>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</si>
  <si>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</si>
  <si>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</si>
  <si>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</si>
  <si>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</si>
  <si>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</si>
  <si>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</si>
  <si>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</si>
  <si>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</si>
  <si>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</si>
  <si>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</si>
  <si>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</si>
  <si>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</si>
  <si>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</si>
  <si>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</si>
  <si>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</si>
  <si>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</si>
  <si>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</si>
  <si>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</si>
  <si>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</si>
  <si>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</si>
  <si>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</si>
  <si>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</si>
  <si>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</si>
  <si>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</si>
  <si>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</si>
  <si>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</si>
  <si>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</si>
  <si>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</si>
  <si>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</si>
  <si>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</si>
  <si>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</si>
  <si>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</si>
  <si>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</si>
  <si>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</si>
  <si>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</si>
  <si>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</si>
  <si>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</si>
  <si>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</si>
  <si>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</si>
  <si>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</si>
  <si>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</si>
  <si>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</si>
  <si>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</si>
  <si>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</si>
  <si>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</si>
  <si>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</si>
  <si>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</si>
  <si>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</si>
  <si>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</si>
  <si>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</si>
  <si>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</si>
  <si>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</si>
  <si>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</si>
  <si>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</si>
  <si>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</si>
  <si>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</si>
  <si>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</si>
  <si>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</si>
  <si>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</si>
  <si>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</si>
  <si>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</si>
  <si>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</si>
  <si>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</si>
  <si>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</si>
  <si>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</si>
  <si>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</si>
  <si>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</si>
  <si>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</si>
  <si>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</si>
  <si>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</si>
  <si>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</si>
  <si>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</si>
  <si>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</si>
  <si>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</si>
  <si>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</si>
  <si>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</si>
  <si>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</si>
  <si>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</si>
  <si>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</si>
  <si>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</si>
  <si>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</si>
  <si>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</si>
  <si>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</si>
  <si>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</si>
  <si>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</si>
  <si>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</si>
  <si>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</si>
  <si>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</si>
  <si>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</si>
  <si>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</si>
  <si>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</si>
  <si>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</si>
  <si>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</si>
  <si>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</si>
  <si>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</si>
  <si>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</si>
  <si>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</si>
  <si>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</si>
  <si>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</si>
  <si>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</si>
  <si>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</si>
  <si>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</si>
  <si>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</si>
  <si>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</si>
  <si>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</si>
  <si>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</si>
  <si>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</si>
  <si>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</si>
  <si>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</si>
  <si>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</si>
  <si>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</si>
  <si>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</si>
  <si>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</si>
  <si>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</si>
  <si>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</si>
  <si>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</si>
  <si>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</si>
  <si>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</si>
  <si>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</si>
  <si>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</si>
  <si>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</si>
  <si>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</si>
  <si>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</si>
  <si>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</si>
  <si>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</si>
  <si>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</si>
  <si>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</si>
  <si>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</si>
  <si>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</si>
  <si>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</si>
  <si>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</si>
  <si>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</si>
  <si>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</si>
  <si>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</si>
  <si>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</si>
  <si>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</si>
  <si>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</si>
  <si>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</si>
  <si>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</si>
  <si>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</si>
  <si>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</si>
  <si>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</si>
  <si>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</si>
  <si>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</si>
  <si>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</si>
  <si>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</si>
  <si>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</si>
  <si>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</si>
  <si>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</si>
  <si>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</si>
  <si>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</si>
  <si>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</si>
  <si>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</si>
  <si>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</si>
  <si>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</si>
  <si>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</si>
  <si>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</si>
  <si>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</si>
  <si>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</si>
  <si>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</si>
  <si>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</si>
  <si>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</si>
  <si>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</si>
  <si>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</si>
  <si>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</si>
  <si>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</si>
  <si>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</si>
  <si>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</si>
  <si>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</si>
  <si>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</si>
  <si>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</si>
  <si>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</si>
  <si>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</si>
  <si>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</si>
  <si>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</si>
  <si>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</si>
  <si>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</si>
  <si>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</si>
  <si>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</si>
  <si>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</si>
  <si>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</si>
  <si>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</si>
  <si>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</si>
  <si>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</si>
  <si>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</si>
  <si>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</si>
  <si>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</si>
  <si>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</si>
  <si>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</si>
  <si>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</si>
  <si>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</si>
  <si>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</si>
  <si>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</si>
  <si>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</si>
  <si>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</si>
  <si>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</si>
  <si>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</si>
  <si>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</si>
  <si>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</si>
  <si>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</si>
  <si>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</si>
  <si>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</si>
  <si>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</si>
  <si>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</si>
  <si>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</si>
  <si>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</si>
  <si>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</si>
  <si>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</si>
  <si>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</si>
  <si>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</si>
  <si>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</si>
  <si>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</si>
  <si>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</si>
  <si>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</si>
  <si>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</si>
  <si>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</si>
  <si>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</si>
  <si>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</si>
  <si>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</si>
  <si>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</si>
  <si>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</si>
  <si>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</si>
  <si>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</si>
  <si>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</si>
  <si>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</si>
  <si>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</si>
  <si>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</si>
  <si>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</si>
  <si>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</si>
  <si>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</si>
  <si>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</si>
  <si>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</si>
  <si>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</si>
  <si>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</si>
  <si>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</si>
  <si>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</si>
  <si>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</si>
  <si>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</si>
  <si>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</si>
  <si>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</si>
  <si>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</si>
  <si>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</si>
  <si>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</si>
  <si>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</si>
  <si>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</si>
  <si>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</si>
  <si>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</si>
  <si>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</si>
  <si>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</si>
  <si>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</si>
  <si>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</si>
  <si>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</si>
  <si>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</si>
  <si>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</si>
  <si>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</si>
  <si>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</si>
  <si>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</si>
  <si>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</si>
  <si>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</si>
  <si>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</si>
  <si>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</si>
  <si>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</si>
  <si>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</si>
  <si>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</si>
  <si>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</si>
  <si>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</si>
  <si>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</si>
  <si>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</si>
  <si>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</si>
  <si>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</si>
  <si>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</si>
  <si>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</si>
  <si>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</si>
  <si>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</si>
  <si>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</si>
  <si>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</si>
  <si>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</si>
  <si>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</si>
  <si>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</si>
  <si>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</si>
  <si>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</si>
  <si>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</si>
  <si>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</si>
  <si>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</si>
  <si>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</si>
  <si>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</si>
  <si>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</si>
  <si>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</si>
  <si>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</si>
  <si>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</si>
  <si>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</si>
  <si>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</si>
  <si>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</si>
  <si>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</si>
  <si>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</si>
  <si>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</si>
  <si>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</si>
  <si>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</si>
  <si>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</si>
  <si>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</si>
  <si>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</si>
  <si>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</si>
  <si>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</si>
  <si>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</si>
  <si>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</si>
  <si>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</si>
  <si>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</si>
  <si>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</si>
  <si>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</si>
  <si>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</si>
  <si>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</si>
  <si>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</si>
  <si>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</si>
  <si>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</si>
  <si>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</si>
  <si>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</si>
  <si>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</si>
  <si>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</si>
  <si>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</si>
  <si>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</si>
  <si>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</si>
  <si>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</si>
  <si>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</si>
  <si>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</si>
  <si>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</si>
  <si>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</si>
  <si>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</si>
  <si>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</si>
  <si>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</si>
  <si>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</si>
  <si>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</si>
  <si>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</si>
  <si>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</si>
  <si>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</si>
  <si>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</si>
  <si>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</si>
  <si>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</si>
  <si>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</si>
  <si>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</si>
  <si>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</si>
  <si>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</si>
  <si>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</si>
  <si>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</si>
  <si>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</si>
  <si>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</si>
  <si>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</si>
  <si>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</si>
  <si>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</si>
  <si>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</si>
  <si>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</si>
  <si>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</si>
  <si>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</si>
  <si>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</si>
  <si>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</si>
  <si>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</si>
  <si>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</si>
  <si>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</si>
  <si>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</si>
  <si>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</si>
  <si>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</si>
  <si>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</si>
  <si>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</si>
  <si>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</si>
  <si>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</si>
  <si>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</si>
  <si>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</si>
  <si>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</si>
  <si>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</si>
  <si>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</si>
  <si>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</si>
  <si>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</si>
  <si>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</si>
  <si>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</si>
  <si>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</si>
  <si>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</si>
  <si>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</si>
  <si>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</si>
  <si>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</si>
  <si>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</si>
  <si>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</si>
  <si>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</si>
  <si>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</si>
  <si>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</si>
  <si>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</si>
  <si>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</si>
  <si>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</si>
  <si>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</si>
  <si>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</si>
  <si>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</si>
  <si>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</si>
  <si>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</si>
  <si>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</si>
  <si>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</si>
  <si>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</si>
  <si>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</si>
  <si>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</si>
  <si>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</si>
  <si>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</si>
  <si>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</si>
  <si>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</si>
  <si>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</si>
  <si>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</si>
  <si>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</si>
  <si>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</si>
  <si>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</si>
  <si>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</si>
  <si>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</si>
  <si>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</si>
  <si>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</si>
  <si>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</si>
  <si>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</si>
  <si>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</si>
  <si>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</si>
  <si>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</si>
  <si>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</si>
  <si>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</si>
  <si>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</si>
  <si>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</si>
  <si>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</si>
  <si>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</si>
  <si>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</si>
  <si>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</si>
  <si>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</si>
  <si>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</si>
  <si>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</si>
  <si>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</si>
  <si>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</si>
  <si>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</si>
  <si>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</si>
  <si>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</si>
  <si>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</si>
  <si>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</si>
  <si>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</si>
  <si>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</si>
  <si>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</si>
  <si>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</si>
  <si>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</si>
  <si>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</si>
  <si>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</si>
  <si>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</si>
  <si>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</si>
  <si>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</si>
  <si>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</si>
  <si>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</si>
  <si>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</si>
  <si>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</si>
  <si>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</si>
  <si>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</si>
  <si>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</si>
  <si>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</si>
  <si>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</si>
  <si>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</si>
  <si>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</si>
  <si>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</si>
  <si>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</si>
  <si>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</si>
  <si>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</si>
  <si>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</si>
  <si>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</si>
  <si>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</si>
  <si>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</si>
  <si>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</si>
  <si>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</si>
  <si>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</si>
  <si>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</si>
  <si>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</si>
  <si>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</si>
  <si>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</si>
  <si>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</si>
  <si>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</si>
  <si>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</si>
  <si>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</si>
  <si>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</si>
  <si>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</si>
  <si>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</si>
  <si>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</si>
  <si>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</si>
  <si>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</si>
  <si>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</si>
  <si>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</si>
  <si>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</si>
  <si>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</si>
  <si>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</si>
  <si>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</si>
  <si>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</si>
  <si>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</si>
  <si>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</si>
  <si>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</si>
  <si>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</si>
  <si>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</si>
  <si>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</si>
  <si>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</si>
  <si>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</si>
  <si>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</si>
  <si>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</si>
  <si>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</si>
  <si>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</si>
  <si>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</si>
  <si>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</si>
  <si>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</si>
  <si>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</si>
  <si>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</si>
  <si>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</si>
  <si>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</si>
  <si>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</si>
  <si>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</si>
  <si>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</si>
  <si>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</si>
  <si>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</si>
  <si>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</si>
  <si>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</si>
  <si>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</si>
  <si>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</si>
  <si>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</si>
  <si>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</si>
  <si>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</si>
  <si>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</si>
  <si>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</si>
  <si>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</si>
  <si>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</si>
  <si>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</si>
  <si>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</si>
  <si>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</si>
  <si>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</si>
  <si>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</si>
  <si>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</si>
  <si>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</si>
  <si>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</si>
  <si>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</si>
  <si>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</si>
  <si>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</si>
  <si>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</si>
  <si>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</si>
  <si>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</si>
  <si>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</si>
  <si>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</si>
  <si>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</si>
  <si>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</si>
  <si>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</si>
  <si>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</si>
  <si>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</si>
  <si>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</si>
  <si>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</si>
  <si>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</si>
  <si>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</si>
  <si>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</si>
  <si>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</si>
  <si>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</si>
  <si>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</si>
  <si>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</si>
  <si>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</si>
  <si>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</si>
  <si>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</si>
  <si>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</si>
  <si>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</si>
  <si>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</si>
  <si>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</si>
  <si>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</si>
  <si>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</si>
  <si>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</si>
  <si>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</si>
  <si>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</si>
  <si>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</si>
  <si>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</si>
  <si>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</si>
  <si>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</si>
  <si>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</si>
  <si>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</si>
  <si>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</si>
  <si>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</si>
  <si>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</si>
  <si>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</si>
  <si>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</si>
  <si>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</si>
  <si>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</si>
  <si>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</si>
  <si>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</si>
  <si>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</si>
  <si>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</si>
  <si>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</si>
  <si>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</si>
  <si>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</si>
  <si>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</si>
  <si>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</si>
  <si>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</si>
  <si>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</si>
  <si>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</si>
  <si>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</si>
  <si>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</si>
  <si>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</si>
  <si>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</si>
  <si>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</si>
  <si>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</si>
  <si>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</si>
  <si>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</si>
  <si>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</si>
  <si>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</si>
  <si>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</si>
  <si>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</si>
  <si>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</si>
  <si>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</si>
  <si>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</si>
  <si>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</si>
  <si>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</si>
  <si>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</si>
  <si>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</si>
  <si>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</si>
  <si>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</si>
  <si>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</si>
  <si>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</si>
  <si>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</si>
  <si>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</si>
  <si>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</si>
  <si>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</si>
  <si>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</si>
  <si>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</si>
  <si>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</si>
  <si>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</si>
  <si>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</si>
  <si>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</si>
  <si>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</si>
  <si>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</si>
  <si>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</si>
  <si>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</si>
  <si>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</si>
  <si>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</si>
  <si>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</si>
  <si>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</si>
  <si>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</si>
  <si>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</si>
  <si>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</si>
  <si>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</si>
  <si>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</si>
  <si>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</si>
  <si>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</si>
  <si>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</si>
  <si>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</si>
  <si>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</si>
  <si>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</si>
  <si>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</si>
  <si>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</si>
  <si>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</si>
  <si>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</si>
  <si>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</si>
  <si>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</si>
  <si>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</si>
  <si>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</si>
  <si>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</si>
  <si>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</si>
  <si>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</si>
  <si>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</si>
  <si>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</si>
  <si>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</si>
  <si>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</si>
  <si>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</si>
  <si>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</si>
  <si>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</si>
  <si>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</si>
  <si>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</si>
  <si>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</si>
  <si>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</si>
  <si>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</si>
  <si>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</si>
  <si>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</si>
  <si>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</si>
  <si>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</si>
  <si>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</si>
  <si>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</si>
  <si>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</si>
  <si>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</si>
  <si>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</si>
  <si>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</si>
  <si>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</si>
  <si>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</si>
  <si>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</si>
  <si>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</si>
  <si>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</si>
  <si>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</si>
  <si>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</si>
  <si>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</si>
  <si>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</si>
  <si>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</si>
  <si>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</si>
  <si>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</si>
  <si>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</si>
  <si>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</si>
  <si>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</si>
  <si>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</si>
  <si>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</si>
  <si>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</si>
  <si>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</si>
  <si>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</si>
  <si>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</si>
  <si>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</si>
  <si>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</si>
  <si>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</si>
  <si>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</si>
  <si>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</si>
  <si>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</si>
  <si>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</si>
  <si>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</si>
  <si>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</si>
  <si>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</si>
  <si>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</si>
  <si>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</si>
  <si>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</si>
  <si>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</si>
  <si>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</si>
  <si>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</si>
  <si>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</si>
  <si>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</si>
  <si>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</si>
  <si>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</si>
  <si>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</si>
  <si>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</si>
  <si>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</si>
  <si>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</si>
  <si>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</si>
  <si>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</si>
  <si>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</si>
  <si>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</si>
  <si>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</si>
  <si>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</si>
  <si>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</si>
  <si>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</si>
  <si>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</si>
  <si>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</si>
  <si>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</si>
  <si>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</si>
  <si>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</si>
  <si>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</si>
  <si>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</si>
  <si>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</si>
  <si>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</si>
  <si>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</si>
  <si>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</si>
  <si>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</si>
  <si>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</si>
  <si>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</si>
  <si>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</si>
  <si>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</si>
  <si>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</si>
  <si>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</si>
  <si>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</si>
  <si>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</si>
  <si>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</si>
  <si>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</si>
  <si>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</si>
  <si>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</si>
  <si>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</si>
  <si>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</si>
  <si>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</si>
  <si>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</si>
  <si>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</si>
  <si>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</si>
  <si>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</si>
  <si>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</si>
  <si>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</si>
  <si>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</si>
  <si>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</si>
  <si>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</si>
  <si>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</si>
  <si>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</si>
  <si>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</si>
  <si>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</si>
  <si>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</si>
  <si>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</si>
  <si>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</si>
  <si>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</si>
  <si>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</si>
  <si>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</si>
  <si>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</si>
  <si>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</si>
  <si>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</si>
  <si>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</si>
  <si>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</si>
  <si>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</si>
  <si>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</si>
  <si>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</si>
  <si>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</si>
  <si>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</si>
  <si>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</si>
  <si>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</si>
  <si>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</si>
  <si>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</si>
  <si>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</si>
  <si>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</si>
  <si>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</si>
  <si>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</si>
  <si>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</si>
  <si>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</si>
  <si>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</si>
  <si>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</si>
  <si>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</si>
  <si>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</si>
  <si>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</si>
  <si>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</si>
  <si>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</si>
  <si>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</si>
  <si>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</si>
  <si>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</si>
  <si>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</si>
  <si>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</si>
  <si>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</si>
  <si>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</si>
  <si>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</si>
  <si>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</si>
  <si>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</si>
  <si>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</si>
  <si>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</si>
  <si>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</si>
  <si>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</si>
  <si>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</si>
  <si>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</si>
  <si>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</si>
  <si>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</si>
  <si>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</si>
  <si>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</si>
  <si>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</si>
  <si>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</si>
  <si>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</si>
  <si>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</si>
  <si>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</si>
  <si>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</si>
  <si>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</si>
  <si>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</si>
  <si>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</si>
  <si>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</si>
  <si>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</si>
  <si>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</si>
  <si>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</si>
  <si>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</si>
  <si>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</si>
  <si>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</si>
  <si>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</si>
  <si>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</si>
  <si>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</si>
  <si>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</si>
  <si>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</si>
  <si>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</si>
  <si>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</si>
  <si>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</si>
  <si>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</si>
  <si>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</si>
  <si>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</si>
  <si>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</si>
  <si>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</si>
  <si>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</si>
  <si>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</si>
  <si>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</si>
  <si>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</si>
  <si>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</si>
  <si>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</si>
  <si>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</si>
  <si>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</si>
  <si>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</si>
  <si>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</si>
  <si>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</si>
  <si>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</si>
  <si>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</si>
  <si>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</si>
  <si>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</si>
  <si>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</si>
  <si>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</si>
  <si>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</si>
  <si>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</si>
  <si>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</si>
  <si>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</si>
  <si>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</si>
  <si>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</si>
  <si>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</si>
  <si>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</si>
  <si>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</si>
  <si>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</si>
  <si>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</si>
  <si>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</si>
  <si>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</si>
  <si>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</si>
  <si>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</si>
  <si>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</si>
  <si>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</si>
  <si>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</si>
  <si>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</si>
  <si>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</si>
  <si>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</si>
  <si>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</si>
  <si>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</si>
  <si>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</si>
  <si>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</si>
  <si>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</si>
  <si>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</si>
  <si>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</si>
  <si>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</si>
  <si>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</si>
  <si>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</si>
  <si>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</si>
  <si>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</si>
  <si>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</si>
  <si>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</si>
  <si>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</si>
  <si>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</si>
  <si>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</si>
  <si>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</si>
  <si>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</si>
  <si>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</si>
  <si>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</si>
  <si>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</si>
  <si>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</si>
  <si>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</si>
  <si>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</si>
  <si>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</si>
  <si>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</si>
  <si>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</si>
  <si>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</si>
  <si>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</si>
  <si>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</si>
  <si>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</si>
  <si>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</si>
  <si>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</si>
  <si>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</si>
  <si>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</si>
  <si>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</si>
  <si>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</si>
  <si>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</si>
  <si>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</si>
  <si>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</si>
  <si>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</si>
  <si>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</si>
  <si>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</si>
  <si>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</si>
  <si>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</si>
  <si>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</si>
  <si>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</si>
  <si>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</si>
  <si>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</si>
  <si>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</si>
  <si>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</si>
  <si>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</si>
  <si>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</si>
  <si>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</si>
  <si>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</si>
  <si>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</si>
  <si>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</si>
  <si>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</si>
  <si>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</si>
  <si>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</si>
  <si>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</si>
  <si>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</si>
  <si>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</si>
  <si>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</si>
  <si>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</si>
  <si>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</si>
  <si>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</si>
  <si>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</si>
  <si>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</si>
  <si>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</si>
  <si>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</si>
  <si>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</si>
  <si>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</si>
  <si>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</si>
  <si>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</si>
  <si>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</si>
  <si>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</si>
  <si>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</si>
  <si>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</si>
  <si>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</si>
  <si>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</si>
  <si>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</si>
  <si>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</si>
  <si>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</si>
  <si>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</si>
  <si>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</si>
  <si>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</si>
  <si>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</si>
  <si>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</si>
  <si>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</si>
  <si>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</si>
  <si>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</si>
  <si>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</si>
  <si>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</si>
  <si>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</si>
  <si>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</si>
  <si>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</si>
  <si>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</si>
  <si>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</si>
  <si>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</si>
  <si>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</si>
  <si>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</si>
  <si>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</si>
  <si>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</si>
  <si>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</si>
  <si>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</si>
  <si>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</si>
  <si>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</si>
  <si>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</si>
  <si>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</si>
  <si>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</si>
  <si>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</si>
  <si>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</si>
  <si>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</si>
  <si>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</si>
  <si>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</si>
  <si>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</si>
  <si>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</si>
  <si>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</si>
  <si>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</si>
  <si>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</si>
  <si>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</si>
  <si>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</si>
  <si>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</si>
  <si>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</si>
  <si>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</si>
  <si>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</si>
  <si>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</si>
  <si>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</si>
  <si>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</si>
  <si>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</si>
  <si>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</si>
  <si>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</si>
  <si>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</si>
  <si>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</si>
  <si>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</si>
  <si>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</si>
  <si>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</si>
  <si>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</si>
  <si>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</si>
  <si>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</si>
  <si>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</si>
  <si>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</si>
  <si>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</si>
  <si>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</si>
  <si>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</si>
  <si>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</si>
  <si>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</si>
  <si>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</si>
  <si>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</si>
  <si>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</si>
  <si>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</si>
  <si>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</si>
  <si>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</si>
  <si>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</si>
  <si>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</si>
  <si>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</si>
  <si>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</si>
  <si>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</si>
  <si>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</si>
  <si>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</si>
  <si>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</si>
  <si>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</si>
  <si>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</si>
  <si>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</si>
  <si>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</si>
  <si>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</si>
  <si>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</si>
  <si>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</si>
  <si>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</si>
  <si>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</si>
  <si>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</si>
  <si>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</si>
  <si>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</si>
  <si>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</si>
  <si>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</si>
  <si>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</si>
  <si>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</si>
  <si>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</si>
  <si>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</si>
  <si>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</si>
  <si>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</si>
  <si>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</si>
  <si>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</si>
  <si>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</si>
  <si>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</si>
  <si>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</si>
  <si>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</si>
  <si>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</si>
  <si>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</si>
  <si>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</si>
  <si>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</si>
  <si>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</si>
  <si>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</si>
  <si>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</si>
  <si>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</si>
  <si>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</si>
  <si>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</si>
  <si>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</si>
  <si>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</si>
  <si>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</si>
  <si>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</si>
  <si>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</si>
  <si>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</si>
  <si>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</si>
  <si>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</si>
  <si>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</si>
  <si>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</si>
  <si>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</si>
  <si>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</si>
  <si>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</si>
  <si>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</si>
  <si>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</si>
  <si>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</si>
  <si>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</si>
  <si>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</si>
  <si>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</si>
  <si>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</si>
  <si>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</si>
  <si>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</si>
  <si>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</si>
  <si>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</si>
  <si>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</si>
  <si>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</si>
  <si>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</si>
  <si>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</si>
  <si>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</si>
  <si>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</si>
  <si>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</si>
  <si>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</si>
  <si>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</si>
  <si>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</si>
  <si>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</si>
  <si>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</si>
  <si>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</si>
  <si>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</si>
  <si>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</si>
  <si>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</si>
  <si>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</si>
  <si>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</si>
  <si>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</si>
  <si>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</si>
  <si>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</si>
  <si>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</si>
  <si>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</si>
  <si>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</si>
  <si>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</si>
  <si>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</si>
  <si>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</si>
  <si>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</si>
  <si>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</si>
  <si>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</si>
  <si>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</si>
  <si>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</si>
  <si>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</si>
  <si>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</si>
  <si>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</si>
  <si>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</si>
  <si>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</si>
  <si>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</si>
  <si>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</si>
  <si>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</si>
  <si>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</si>
  <si>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</si>
  <si>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</si>
  <si>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</si>
  <si>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</si>
  <si>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</si>
  <si>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</si>
  <si>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</si>
  <si>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</si>
  <si>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</si>
  <si>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</si>
  <si>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</si>
  <si>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</si>
  <si>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</si>
  <si>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</si>
  <si>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</si>
  <si>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</si>
  <si>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</si>
  <si>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</si>
  <si>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</si>
  <si>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</si>
  <si>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</si>
  <si>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</si>
  <si>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</si>
  <si>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</si>
  <si>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</si>
  <si>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</si>
  <si>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</si>
  <si>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</si>
  <si>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</si>
  <si>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</si>
  <si>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</si>
  <si>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</si>
  <si>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</si>
  <si>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</si>
  <si>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</si>
  <si>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</si>
  <si>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</si>
  <si>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</si>
  <si>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</si>
  <si>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</si>
  <si>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</si>
  <si>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</si>
  <si>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</si>
  <si>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</si>
  <si>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</si>
  <si>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</si>
  <si>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</si>
  <si>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</si>
  <si>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</si>
  <si>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</si>
  <si>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</si>
  <si>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</si>
  <si>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</si>
  <si>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</si>
  <si>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</si>
  <si>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</si>
  <si>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</si>
  <si>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</si>
  <si>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</si>
  <si>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</si>
  <si>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</si>
  <si>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</si>
  <si>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</si>
  <si>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</si>
  <si>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</si>
  <si>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</si>
  <si>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</si>
  <si>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</si>
  <si>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</si>
  <si>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</si>
  <si>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</si>
  <si>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</si>
  <si>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</si>
  <si>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</si>
  <si>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</si>
  <si>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</si>
  <si>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</si>
  <si>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</si>
  <si>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</si>
  <si>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</si>
  <si>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</si>
  <si>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</si>
  <si>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</si>
  <si>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</si>
  <si>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</si>
  <si>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</si>
  <si>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</si>
  <si>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</si>
  <si>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</si>
  <si>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</si>
  <si>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</si>
  <si>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</si>
  <si>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</si>
  <si>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</si>
  <si>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</si>
  <si>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</si>
  <si>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</si>
  <si>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</si>
  <si>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</si>
  <si>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</si>
  <si>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</si>
  <si>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</si>
  <si>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</si>
  <si>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</si>
  <si>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</si>
  <si>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</si>
  <si>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</si>
  <si>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</si>
  <si>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</si>
  <si>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</si>
  <si>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</si>
  <si>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</si>
  <si>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</si>
  <si>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</si>
  <si>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</si>
  <si>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</si>
  <si>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</si>
  <si>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</si>
  <si>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</si>
  <si>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</si>
  <si>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</si>
  <si>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</si>
  <si>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</si>
  <si>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</si>
  <si>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</si>
  <si>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</si>
  <si>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</si>
  <si>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</si>
  <si>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</si>
  <si>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</si>
  <si>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</si>
  <si>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</si>
  <si>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</si>
  <si>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</si>
  <si>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</si>
  <si>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</si>
  <si>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</si>
  <si>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</si>
  <si>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</si>
  <si>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</si>
  <si>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</si>
  <si>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</si>
  <si>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</si>
  <si>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</si>
  <si>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</si>
  <si>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</si>
  <si>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</si>
  <si>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</si>
  <si>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</si>
  <si>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</si>
  <si>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</si>
  <si>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</si>
  <si>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</si>
  <si>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</si>
  <si>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</si>
  <si>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</si>
  <si>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</si>
  <si>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</si>
  <si>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</si>
  <si>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</si>
  <si>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</si>
  <si>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</si>
  <si>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</si>
  <si>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</si>
  <si>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</si>
  <si>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</si>
  <si>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</si>
  <si>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</si>
  <si>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</si>
  <si>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</si>
  <si>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</si>
  <si>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</si>
  <si>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</si>
  <si>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</si>
  <si>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</si>
  <si>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</si>
  <si>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</si>
  <si>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</si>
  <si>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</si>
  <si>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</si>
  <si>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</si>
  <si>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</si>
  <si>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</si>
  <si>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</si>
  <si>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</si>
  <si>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</si>
  <si>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</si>
  <si>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</si>
  <si>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</si>
  <si>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</si>
  <si>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</si>
  <si>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</si>
  <si>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</si>
  <si>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</si>
  <si>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</si>
  <si>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</si>
  <si>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</si>
  <si>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</si>
  <si>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</si>
  <si>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</si>
  <si>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</si>
  <si>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</si>
  <si>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</si>
  <si>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</si>
  <si>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</si>
  <si>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</si>
  <si>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</si>
  <si>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</si>
  <si>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</si>
  <si>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</si>
  <si>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</si>
  <si>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</si>
  <si>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</si>
  <si>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</si>
  <si>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</si>
  <si>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</si>
  <si>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</si>
  <si>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</si>
  <si>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</si>
  <si>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</si>
  <si>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</si>
  <si>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</si>
  <si>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</si>
  <si>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</si>
  <si>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</si>
  <si>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</si>
  <si>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</si>
  <si>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</si>
  <si>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</si>
  <si>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</si>
  <si>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</si>
  <si>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</si>
  <si>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</si>
  <si>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</si>
  <si>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</si>
  <si>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</si>
  <si>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</si>
  <si>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</si>
  <si>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</si>
  <si>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</si>
  <si>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</si>
  <si>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</si>
  <si>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</si>
  <si>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</si>
  <si>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</si>
  <si>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</si>
  <si>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</si>
  <si>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</si>
  <si>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</si>
  <si>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</si>
  <si>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</si>
  <si>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</si>
  <si>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</si>
  <si>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</si>
  <si>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</si>
  <si>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</si>
  <si>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</si>
  <si>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</si>
  <si>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</si>
  <si>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</si>
  <si>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</si>
  <si>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</si>
  <si>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</si>
  <si>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</si>
  <si>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</si>
  <si>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</si>
  <si>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</si>
  <si>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</si>
  <si>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</si>
  <si>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</si>
  <si>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</si>
  <si>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</si>
  <si>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</si>
  <si>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</si>
  <si>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</si>
  <si>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</si>
  <si>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</si>
  <si>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</si>
  <si>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</si>
  <si>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</si>
  <si>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</si>
  <si>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</si>
  <si>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</si>
  <si>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</si>
  <si>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</si>
  <si>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</si>
  <si>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</si>
  <si>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</si>
  <si>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</si>
  <si>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</si>
  <si>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</si>
  <si>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</si>
  <si>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</si>
  <si>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</si>
  <si>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</si>
  <si>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</si>
  <si>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</si>
  <si>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</si>
  <si>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</si>
  <si>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</si>
  <si>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</si>
  <si>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</si>
  <si>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</si>
  <si>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</si>
  <si>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</si>
  <si>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</si>
  <si>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</si>
  <si>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</si>
  <si>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</si>
  <si>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</si>
  <si>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</si>
  <si>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</si>
  <si>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</si>
  <si>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</si>
  <si>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</si>
  <si>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</si>
  <si>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</si>
  <si>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</si>
  <si>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</si>
  <si>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</si>
  <si>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</si>
  <si>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</si>
  <si>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</si>
  <si>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</si>
  <si>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</si>
  <si>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</si>
  <si>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</si>
  <si>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</si>
  <si>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</si>
  <si>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</si>
  <si>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</si>
  <si>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</si>
  <si>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</si>
  <si>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</si>
  <si>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</si>
  <si>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</si>
  <si>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</si>
  <si>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</si>
  <si>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</si>
  <si>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</si>
  <si>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</si>
  <si>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</si>
  <si>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</si>
  <si>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</si>
  <si>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</si>
  <si>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</si>
  <si>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</si>
  <si>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</si>
  <si>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</si>
  <si>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</si>
  <si>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</si>
  <si>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</si>
  <si>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</si>
  <si>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</si>
  <si>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</si>
  <si>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</si>
  <si>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</si>
  <si>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</si>
  <si>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</si>
  <si>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</si>
  <si>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</si>
  <si>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</si>
  <si>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</si>
  <si>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</si>
  <si>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</si>
  <si>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</si>
  <si>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</si>
  <si>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</si>
  <si>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</si>
  <si>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</si>
  <si>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</si>
  <si>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</si>
  <si>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</si>
  <si>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</si>
  <si>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</si>
  <si>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</si>
  <si>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</si>
  <si>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</si>
  <si>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</si>
  <si>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</si>
  <si>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</si>
  <si>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</si>
  <si>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</si>
  <si>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</si>
  <si>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</si>
  <si>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</si>
  <si>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</si>
  <si>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</si>
  <si>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</si>
  <si>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</si>
  <si>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</si>
  <si>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</si>
  <si>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</si>
  <si>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</si>
  <si>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</si>
  <si>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</si>
  <si>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</si>
  <si>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</si>
  <si>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</si>
  <si>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</si>
  <si>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</si>
  <si>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</si>
  <si>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</si>
  <si>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</si>
  <si>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</si>
  <si>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</si>
  <si>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</si>
  <si>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</si>
  <si>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</si>
  <si>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</si>
  <si>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</si>
  <si>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</si>
  <si>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</si>
  <si>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</si>
  <si>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</si>
  <si>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</si>
  <si>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</si>
  <si>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</si>
  <si>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</si>
  <si>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</si>
  <si>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</si>
  <si>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</si>
  <si>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</si>
  <si>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</si>
  <si>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</si>
  <si>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</si>
  <si>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</si>
  <si>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</si>
  <si>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</si>
  <si>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</si>
  <si>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</si>
  <si>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</si>
  <si>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</si>
  <si>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</si>
  <si>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</si>
  <si>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</si>
  <si>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</si>
  <si>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</si>
  <si>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</si>
  <si>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</si>
  <si>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</si>
  <si>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</si>
  <si>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</si>
  <si>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</si>
  <si>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</si>
  <si>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</si>
  <si>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</si>
  <si>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</si>
  <si>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</si>
  <si>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</si>
  <si>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</si>
  <si>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</si>
  <si>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</si>
  <si>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</si>
  <si>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</si>
  <si>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</si>
  <si>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</si>
  <si>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</si>
  <si>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</si>
  <si>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</si>
  <si>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</si>
  <si>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</si>
  <si>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</si>
  <si>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</si>
  <si>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</si>
  <si>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</si>
  <si>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</si>
  <si>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</si>
  <si>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</si>
  <si>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</si>
  <si>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</si>
  <si>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</si>
  <si>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</si>
  <si>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</si>
  <si>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</si>
  <si>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</si>
  <si>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</si>
  <si>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</si>
  <si>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</si>
  <si>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</si>
  <si>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</si>
  <si>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</si>
  <si>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</si>
  <si>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</si>
  <si>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</si>
  <si>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</si>
  <si>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</si>
  <si>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</si>
  <si>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</si>
  <si>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</si>
  <si>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</si>
  <si>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</si>
  <si>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</si>
  <si>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</si>
  <si>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</si>
  <si>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</si>
  <si>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</si>
  <si>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</si>
  <si>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</si>
  <si>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</si>
  <si>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</si>
  <si>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</si>
  <si>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</si>
  <si>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</si>
  <si>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</si>
  <si>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</si>
  <si>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</si>
  <si>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</si>
  <si>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</si>
  <si>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</si>
  <si>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</si>
  <si>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</si>
  <si>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</si>
  <si>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</si>
  <si>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</si>
  <si>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</si>
  <si>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</si>
  <si>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</si>
  <si>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</si>
  <si>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</si>
  <si>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</si>
  <si>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</si>
  <si>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</si>
  <si>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</si>
  <si>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</si>
  <si>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</si>
  <si>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</si>
  <si>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</si>
  <si>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</si>
  <si>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</si>
  <si>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</si>
  <si>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</si>
  <si>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</si>
  <si>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</si>
  <si>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</si>
  <si>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</si>
  <si>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</si>
  <si>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</si>
  <si>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</si>
  <si>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</si>
  <si>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</si>
  <si>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</si>
  <si>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</si>
  <si>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</si>
  <si>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</si>
  <si>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</si>
  <si>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</si>
  <si>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</si>
  <si>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</si>
  <si>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</si>
  <si>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</si>
  <si>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</si>
  <si>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</si>
  <si>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</si>
  <si>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</si>
  <si>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</si>
  <si>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</si>
  <si>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</si>
  <si>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</si>
  <si>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</si>
  <si>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</si>
  <si>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</si>
  <si>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</si>
  <si>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</si>
  <si>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</si>
  <si>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</si>
  <si>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</si>
  <si>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</si>
  <si>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</si>
  <si>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</si>
  <si>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</si>
  <si>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</si>
  <si>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</si>
  <si>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</si>
  <si>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</si>
  <si>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</si>
  <si>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</si>
  <si>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</si>
  <si>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</si>
  <si>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</si>
  <si>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</si>
  <si>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</si>
  <si>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</si>
  <si>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</si>
  <si>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</si>
  <si>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</si>
  <si>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</si>
  <si>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</si>
  <si>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</si>
  <si>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</si>
  <si>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</si>
  <si>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</si>
  <si>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</si>
  <si>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</si>
  <si>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</si>
  <si>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</si>
  <si>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</si>
  <si>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</si>
  <si>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</si>
  <si>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</si>
  <si>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</si>
  <si>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</si>
  <si>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</si>
  <si>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</si>
  <si>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</si>
  <si>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</si>
  <si>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</si>
  <si>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</si>
  <si>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</si>
  <si>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</si>
  <si>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</si>
  <si>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</si>
  <si>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</si>
  <si>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</si>
  <si>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</si>
  <si>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</si>
  <si>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</si>
  <si>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</si>
  <si>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</si>
  <si>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</si>
  <si>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</si>
  <si>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</si>
  <si>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</si>
  <si>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</si>
  <si>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</si>
  <si>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</si>
  <si>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</si>
  <si>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</si>
  <si>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</si>
  <si>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</si>
  <si>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</si>
  <si>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</si>
  <si>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</si>
  <si>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</si>
  <si>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</si>
  <si>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</si>
  <si>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</si>
  <si>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</si>
  <si>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</si>
  <si>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</si>
  <si>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</si>
  <si>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</si>
  <si>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</si>
  <si>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</si>
  <si>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</si>
  <si>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</si>
  <si>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</si>
  <si>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</si>
  <si>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</si>
  <si>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</si>
  <si>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</si>
  <si>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</si>
  <si>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</si>
  <si>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</si>
  <si>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</si>
  <si>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</si>
  <si>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</si>
  <si>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</si>
  <si>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</si>
  <si>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</si>
  <si>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</si>
  <si>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</si>
  <si>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</si>
  <si>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</si>
  <si>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</si>
  <si>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</si>
  <si>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</si>
  <si>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</si>
  <si>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</si>
  <si>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</si>
  <si>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</si>
  <si>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</si>
  <si>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</si>
  <si>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</si>
  <si>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</si>
  <si>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</si>
  <si>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</si>
  <si>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</si>
  <si>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</si>
  <si>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</si>
  <si>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</si>
  <si>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</si>
  <si>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</si>
  <si>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</si>
  <si>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</si>
  <si>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</si>
  <si>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</si>
  <si>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</si>
  <si>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</si>
  <si>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</si>
  <si>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</si>
  <si>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</si>
  <si>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</si>
  <si>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</si>
  <si>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</si>
  <si>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</si>
  <si>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</si>
  <si>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</si>
  <si>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</si>
  <si>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</si>
  <si>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</si>
  <si>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</si>
  <si>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</si>
  <si>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</si>
  <si>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</si>
  <si>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</si>
  <si>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</si>
  <si>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</si>
  <si>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</si>
  <si>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</si>
  <si>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</si>
  <si>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</si>
  <si>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</si>
  <si>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</si>
  <si>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</si>
  <si>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</si>
  <si>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</si>
  <si>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</si>
  <si>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</si>
  <si>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</si>
  <si>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</si>
  <si>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</si>
  <si>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</si>
  <si>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</si>
  <si>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</si>
  <si>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</si>
  <si>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</si>
  <si>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</si>
  <si>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</si>
  <si>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</si>
  <si>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</si>
  <si>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</si>
  <si>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</si>
  <si>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</si>
  <si>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</si>
  <si>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</si>
  <si>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</si>
  <si>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</si>
  <si>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</si>
  <si>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</si>
  <si>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</si>
  <si>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</si>
  <si>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</si>
  <si>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</si>
  <si>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</si>
  <si>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</si>
  <si>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</si>
  <si>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</si>
  <si>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</si>
  <si>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</si>
  <si>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</si>
  <si>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</si>
  <si>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</si>
  <si>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</si>
  <si>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</si>
  <si>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</si>
  <si>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</si>
  <si>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</si>
  <si>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</si>
  <si>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</si>
  <si>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</si>
  <si>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</si>
  <si>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</si>
  <si>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</si>
  <si>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</si>
  <si>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</si>
  <si>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</si>
  <si>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</si>
  <si>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</si>
  <si>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</si>
  <si>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</si>
  <si>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</si>
  <si>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</si>
  <si>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</si>
  <si>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</si>
  <si>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</si>
  <si>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</si>
  <si>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</si>
  <si>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</si>
  <si>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</si>
  <si>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</si>
  <si>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</si>
  <si>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</si>
  <si>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</si>
  <si>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</si>
  <si>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</si>
  <si>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</si>
  <si>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</si>
  <si>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</si>
  <si>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</si>
  <si>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</si>
  <si>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</si>
  <si>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</si>
  <si>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</si>
  <si>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</si>
  <si>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</si>
  <si>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</si>
  <si>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</si>
  <si>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</si>
  <si>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</si>
  <si>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</si>
  <si>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</si>
  <si>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</si>
  <si>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</si>
  <si>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</si>
  <si>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</si>
  <si>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</si>
  <si>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</si>
  <si>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</si>
  <si>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</si>
  <si>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</si>
  <si>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</si>
  <si>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</si>
  <si>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</si>
  <si>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</si>
  <si>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</si>
  <si>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</si>
  <si>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</si>
  <si>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</si>
  <si>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</si>
  <si>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</si>
  <si>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</si>
  <si>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</si>
  <si>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</si>
  <si>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</si>
  <si>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</si>
  <si>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</si>
  <si>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</si>
  <si>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</si>
  <si>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</si>
  <si>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</si>
  <si>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</si>
  <si>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</si>
  <si>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</si>
  <si>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</si>
  <si>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</si>
  <si>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</si>
  <si>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</si>
  <si>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</si>
  <si>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</si>
  <si>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</si>
  <si>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</si>
  <si>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</si>
  <si>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</si>
  <si>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</si>
  <si>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</si>
  <si>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</si>
  <si>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</si>
  <si>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</si>
  <si>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</si>
  <si>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</si>
  <si>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</si>
  <si>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</si>
  <si>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</si>
  <si>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</si>
  <si>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</si>
  <si>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</si>
  <si>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</si>
  <si>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</si>
  <si>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</si>
  <si>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</si>
  <si>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</si>
  <si>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</si>
  <si>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</si>
  <si>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</si>
  <si>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</si>
  <si>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</si>
  <si>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</si>
  <si>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</si>
  <si>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</si>
  <si>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</si>
  <si>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</si>
  <si>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</si>
  <si>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</si>
  <si>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</si>
  <si>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</si>
  <si>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</si>
  <si>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</si>
  <si>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</si>
  <si>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</si>
  <si>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</si>
  <si>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</si>
  <si>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</si>
  <si>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</si>
  <si>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</si>
  <si>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</si>
  <si>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</si>
  <si>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</si>
  <si>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</si>
  <si>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</si>
  <si>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</si>
  <si>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</si>
  <si>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</si>
  <si>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</si>
  <si>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</si>
  <si>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</si>
  <si>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</si>
  <si>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</si>
  <si>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</si>
  <si>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</si>
  <si>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</si>
  <si>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</si>
  <si>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</si>
  <si>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</si>
  <si>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</si>
  <si>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</si>
  <si>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</si>
  <si>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</si>
  <si>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</si>
  <si>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</si>
  <si>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</si>
  <si>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</si>
  <si>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</si>
  <si>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</si>
  <si>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</si>
  <si>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</si>
  <si>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</si>
  <si>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</si>
  <si>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</si>
  <si>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</si>
  <si>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</si>
  <si>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</si>
  <si>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</si>
  <si>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</si>
  <si>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</si>
  <si>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</si>
  <si>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</si>
  <si>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</si>
  <si>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</si>
  <si>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</si>
  <si>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</si>
  <si>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</si>
  <si>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</si>
  <si>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</si>
  <si>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</si>
  <si>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</si>
  <si>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</si>
  <si>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</si>
  <si>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</si>
  <si>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</si>
  <si>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</si>
  <si>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</si>
  <si>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</si>
  <si>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</si>
  <si>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</si>
  <si>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</si>
  <si>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</si>
  <si>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</si>
  <si>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</si>
  <si>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</si>
  <si>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</si>
  <si>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</si>
  <si>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</si>
  <si>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</si>
  <si>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</si>
  <si>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</si>
  <si>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</si>
  <si>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</si>
  <si>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</si>
  <si>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</si>
  <si>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</si>
  <si>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</si>
  <si>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</si>
  <si>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</si>
  <si>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</si>
  <si>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</si>
  <si>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</si>
  <si>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</si>
  <si>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</si>
  <si>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</si>
  <si>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</si>
  <si>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</si>
  <si>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</si>
  <si>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</si>
  <si>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</si>
  <si>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</si>
  <si>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</si>
  <si>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</si>
  <si>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</si>
  <si>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</si>
  <si>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</si>
  <si>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</si>
  <si>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</si>
  <si>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</si>
  <si>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</si>
  <si>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</si>
  <si>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</si>
  <si>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</si>
  <si>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</si>
  <si>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</si>
  <si>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</si>
  <si>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</si>
  <si>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</si>
  <si>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</si>
  <si>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</si>
  <si>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</si>
  <si>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</si>
  <si>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</si>
  <si>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</si>
  <si>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</si>
  <si>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</si>
  <si>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</si>
  <si>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</si>
  <si>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</si>
  <si>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</si>
  <si>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</si>
  <si>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</si>
  <si>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</si>
  <si>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</si>
  <si>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</si>
  <si>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</si>
  <si>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</si>
  <si>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</si>
  <si>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</si>
  <si>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</si>
  <si>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</si>
  <si>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</si>
  <si>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</si>
  <si>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</si>
  <si>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</si>
  <si>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</si>
  <si>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</si>
  <si>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</si>
  <si>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</si>
  <si>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</si>
  <si>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</si>
  <si>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</si>
  <si>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</si>
  <si>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</si>
  <si>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</si>
  <si>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</si>
  <si>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</si>
  <si>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</si>
  <si>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</si>
  <si>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</si>
  <si>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</si>
  <si>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</si>
  <si>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</si>
  <si>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</si>
  <si>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</si>
  <si>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</si>
  <si>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</si>
  <si>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</si>
  <si>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</si>
  <si>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</si>
  <si>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</si>
  <si>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</si>
  <si>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</si>
  <si>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</si>
  <si>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</si>
  <si>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</si>
  <si>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</si>
  <si>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</si>
  <si>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</si>
  <si>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</si>
  <si>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</si>
  <si>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</si>
  <si>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</si>
  <si>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</si>
  <si>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</si>
  <si>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</si>
  <si>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</si>
  <si>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</si>
  <si>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</si>
  <si>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</si>
  <si>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</si>
  <si>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</si>
  <si>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</si>
  <si>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</si>
  <si>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</si>
  <si>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</si>
  <si>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</si>
  <si>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</si>
  <si>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</si>
  <si>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</si>
  <si>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</si>
  <si>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</si>
  <si>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</si>
  <si>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</si>
  <si>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</si>
  <si>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</si>
  <si>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</si>
  <si>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</si>
  <si>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</si>
  <si>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</si>
  <si>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</si>
  <si>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</si>
  <si>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</si>
  <si>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</si>
  <si>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</si>
  <si>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</si>
  <si>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</si>
  <si>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</si>
  <si>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</si>
  <si>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</si>
  <si>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</si>
  <si>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</si>
  <si>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</si>
  <si>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</si>
  <si>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</si>
  <si>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</si>
  <si>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</si>
  <si>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</si>
  <si>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</si>
  <si>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</si>
  <si>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</si>
  <si>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</si>
  <si>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</si>
  <si>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</si>
  <si>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</si>
  <si>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</si>
  <si>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</si>
  <si>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</si>
  <si>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</si>
  <si>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</si>
  <si>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</si>
  <si>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</si>
  <si>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</si>
  <si>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</si>
  <si>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</si>
  <si>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</si>
  <si>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</si>
  <si>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</si>
  <si>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</si>
  <si>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</si>
  <si>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</si>
  <si>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</si>
  <si>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</si>
  <si>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</si>
  <si>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</si>
  <si>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</si>
  <si>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</si>
  <si>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</si>
  <si>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</si>
  <si>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</si>
  <si>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</si>
  <si>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</si>
  <si>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</si>
  <si>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</si>
  <si>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</si>
  <si>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</si>
  <si>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</si>
  <si>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</si>
  <si>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</si>
  <si>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</si>
  <si>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</si>
  <si>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</si>
  <si>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</si>
  <si>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</si>
  <si>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</si>
  <si>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</si>
  <si>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</si>
  <si>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</si>
  <si>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</si>
  <si>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</si>
  <si>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</si>
  <si>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</si>
  <si>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</si>
  <si>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</si>
  <si>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</si>
  <si>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</si>
  <si>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</si>
  <si>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</si>
  <si>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</si>
  <si>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</si>
  <si>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</si>
  <si>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</si>
  <si>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</si>
  <si>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</si>
  <si>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</si>
  <si>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</si>
  <si>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</si>
  <si>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</si>
  <si>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</si>
  <si>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</si>
  <si>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</si>
  <si>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</si>
  <si>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</si>
  <si>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</si>
  <si>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</si>
  <si>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</si>
  <si>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</si>
  <si>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</si>
  <si>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</si>
  <si>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</si>
  <si>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</si>
  <si>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</si>
  <si>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</si>
  <si>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</si>
  <si>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</si>
  <si>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</si>
  <si>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</si>
  <si>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</si>
  <si>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</si>
  <si>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</si>
  <si>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</si>
  <si>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</si>
  <si>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</si>
  <si>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</si>
  <si>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</si>
  <si>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</si>
  <si>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</si>
  <si>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</si>
  <si>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</si>
  <si>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</si>
  <si>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</si>
  <si>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</si>
  <si>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</si>
  <si>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</si>
  <si>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</si>
  <si>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</si>
  <si>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</si>
  <si>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</si>
  <si>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</si>
  <si>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</si>
  <si>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</si>
  <si>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</si>
  <si>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</si>
  <si>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</si>
  <si>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</si>
  <si>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</si>
  <si>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</si>
  <si>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</si>
  <si>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</si>
  <si>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</si>
  <si>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</si>
  <si>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</si>
  <si>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</si>
  <si>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</si>
  <si>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</si>
  <si>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</si>
  <si>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</si>
  <si>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</si>
  <si>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</si>
  <si>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</si>
  <si>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</si>
  <si>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</si>
  <si>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</si>
  <si>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</si>
  <si>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</si>
  <si>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</si>
  <si>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</si>
  <si>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</si>
  <si>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</si>
  <si>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</si>
  <si>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</si>
  <si>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</si>
  <si>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</si>
  <si>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</si>
  <si>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</si>
  <si>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</si>
  <si>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</si>
  <si>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</si>
  <si>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</si>
  <si>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</si>
  <si>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</si>
  <si>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</si>
  <si>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</si>
  <si>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</si>
  <si>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</si>
  <si>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</si>
  <si>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</si>
  <si>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</si>
  <si>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</si>
  <si>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</si>
  <si>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</si>
  <si>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</si>
  <si>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</si>
  <si>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</si>
  <si>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</si>
  <si>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</si>
  <si>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</si>
  <si>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</si>
  <si>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</si>
  <si>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</si>
  <si>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</si>
  <si>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</si>
  <si>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</si>
  <si>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</si>
  <si>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</si>
  <si>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</si>
  <si>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</si>
  <si>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</si>
  <si>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</si>
  <si>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</si>
  <si>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</si>
  <si>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</si>
  <si>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</si>
  <si>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</si>
  <si>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</si>
  <si>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</si>
  <si>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</si>
  <si>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</si>
  <si>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</si>
  <si>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</si>
  <si>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</si>
  <si>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</si>
  <si>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</si>
  <si>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</si>
  <si>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</si>
  <si>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</si>
  <si>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</si>
  <si>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</si>
  <si>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</si>
  <si>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</si>
  <si>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</si>
  <si>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</si>
  <si>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</si>
  <si>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</si>
  <si>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</si>
  <si>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</si>
  <si>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</si>
  <si>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</si>
  <si>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</si>
  <si>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</si>
  <si>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</si>
  <si>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</si>
  <si>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</si>
  <si>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</si>
  <si>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</si>
  <si>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</si>
  <si>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</si>
  <si>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</si>
  <si>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</si>
  <si>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</si>
  <si>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</si>
  <si>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</si>
  <si>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</si>
  <si>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</si>
  <si>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</si>
  <si>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</si>
  <si>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</si>
  <si>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</si>
  <si>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</si>
  <si>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</si>
  <si>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</si>
  <si>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</si>
  <si>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</si>
  <si>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</si>
  <si>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</si>
  <si>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</si>
  <si>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</si>
  <si>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</si>
  <si>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</si>
  <si>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</si>
  <si>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</si>
  <si>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</si>
  <si>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</si>
  <si>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</si>
  <si>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</si>
  <si>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</si>
  <si>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</si>
  <si>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</si>
  <si>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</si>
  <si>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</si>
  <si>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</si>
  <si>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</si>
  <si>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</si>
  <si>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</si>
  <si>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</si>
  <si>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</si>
  <si>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</si>
  <si>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</si>
  <si>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</si>
  <si>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</si>
  <si>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</si>
  <si>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</si>
  <si>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</si>
  <si>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</si>
  <si>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</si>
  <si>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</si>
  <si>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</si>
  <si>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</si>
  <si>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</si>
  <si>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</si>
  <si>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</si>
  <si>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</si>
  <si>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</si>
  <si>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</si>
  <si>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</si>
  <si>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</si>
  <si>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</si>
  <si>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</si>
  <si>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</si>
  <si>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</si>
  <si>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</si>
  <si>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</si>
  <si>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</si>
  <si>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</si>
  <si>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</si>
  <si>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</si>
  <si>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</si>
  <si>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</si>
  <si>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</si>
  <si>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</si>
  <si>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</si>
  <si>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</si>
  <si>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</si>
  <si>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</si>
  <si>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</si>
  <si>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</si>
  <si>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</si>
  <si>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</si>
  <si>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</si>
  <si>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</si>
  <si>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</si>
  <si>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</si>
  <si>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</si>
  <si>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</si>
  <si>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</si>
  <si>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</si>
  <si>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</si>
  <si>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</si>
  <si>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</si>
  <si>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</si>
  <si>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</si>
  <si>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</si>
  <si>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</si>
  <si>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</si>
  <si>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</si>
  <si>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</si>
  <si>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</si>
  <si>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</si>
  <si>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</si>
  <si>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</si>
  <si>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</si>
  <si>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</si>
  <si>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</si>
  <si>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</si>
  <si>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</si>
  <si>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</si>
  <si>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</si>
  <si>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</si>
  <si>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</si>
  <si>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</si>
  <si>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</si>
  <si>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</si>
  <si>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</si>
  <si>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</si>
  <si>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</si>
  <si>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</si>
  <si>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</si>
  <si>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</si>
  <si>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</si>
  <si>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</si>
  <si>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</si>
  <si>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</si>
  <si>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</si>
  <si>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</si>
  <si>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</si>
  <si>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</si>
  <si>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</si>
  <si>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</si>
  <si>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</si>
  <si>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</si>
  <si>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</si>
  <si>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</si>
  <si>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</si>
  <si>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</si>
  <si>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</si>
  <si>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</si>
  <si>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</si>
  <si>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</si>
  <si>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</si>
  <si>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</si>
  <si>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</si>
  <si>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</si>
  <si>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</si>
  <si>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</si>
  <si>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</si>
  <si>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</si>
  <si>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</si>
  <si>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</si>
  <si>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</si>
  <si>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</si>
  <si>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</si>
  <si>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</si>
  <si>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</si>
  <si>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</si>
  <si>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</si>
  <si>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</si>
  <si>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</si>
  <si>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</si>
  <si>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</si>
  <si>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</si>
  <si>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</si>
  <si>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</si>
  <si>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</si>
  <si>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</si>
  <si>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</si>
  <si>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</si>
  <si>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</si>
  <si>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</si>
  <si>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</si>
  <si>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</si>
  <si>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</si>
  <si>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</si>
  <si>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</si>
  <si>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</si>
  <si>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</si>
  <si>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</si>
  <si>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</si>
  <si>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</si>
  <si>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</si>
  <si>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</si>
  <si>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</si>
  <si>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</si>
  <si>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</si>
  <si>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</si>
  <si>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</si>
  <si>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</si>
  <si>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</si>
  <si>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</si>
  <si>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</si>
  <si>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</si>
  <si>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</si>
  <si>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</si>
  <si>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</si>
  <si>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</si>
  <si>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</si>
  <si>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</si>
  <si>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</si>
  <si>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</si>
  <si>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</si>
  <si>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</si>
  <si>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</si>
  <si>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</si>
  <si>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</si>
  <si>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</si>
  <si>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</si>
  <si>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</si>
  <si>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</si>
  <si>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</si>
  <si>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</si>
  <si>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</si>
  <si>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</si>
  <si>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</si>
  <si>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</si>
  <si>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</si>
  <si>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</si>
  <si>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</si>
  <si>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</si>
  <si>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</si>
  <si>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</si>
  <si>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</si>
  <si>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</si>
  <si>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</si>
  <si>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</si>
  <si>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</si>
  <si>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</si>
  <si>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</si>
  <si>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</si>
  <si>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</si>
  <si>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</si>
  <si>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</si>
  <si>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</si>
  <si>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</si>
  <si>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</si>
  <si>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</si>
  <si>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</si>
  <si>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</si>
  <si>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</si>
  <si>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</si>
  <si>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</si>
  <si>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</si>
  <si>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</si>
  <si>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</si>
  <si>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</si>
  <si>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</si>
  <si>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</si>
  <si>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</si>
  <si>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</si>
  <si>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</si>
  <si>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</si>
  <si>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</si>
  <si>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</si>
  <si>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</si>
  <si>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</si>
  <si>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</si>
  <si>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</si>
  <si>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</si>
  <si>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</si>
  <si>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</si>
  <si>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</si>
  <si>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</si>
  <si>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</si>
  <si>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</si>
  <si>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</si>
  <si>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</si>
  <si>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</si>
  <si>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</si>
  <si>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</si>
  <si>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</si>
  <si>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</si>
  <si>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</si>
  <si>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</si>
  <si>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</si>
  <si>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</si>
  <si>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</si>
  <si>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</si>
  <si>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</si>
  <si>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</si>
  <si>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</si>
  <si>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</si>
  <si>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</si>
  <si>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</si>
  <si>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</si>
  <si>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</si>
  <si>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</si>
  <si>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</si>
  <si>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</si>
  <si>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</si>
  <si>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</si>
  <si>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</si>
  <si>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</si>
  <si>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</si>
  <si>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</si>
  <si>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</si>
  <si>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</si>
  <si>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</si>
  <si>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</si>
  <si>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</si>
  <si>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</si>
  <si>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</si>
  <si>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</si>
  <si>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</si>
  <si>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</si>
  <si>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</si>
  <si>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</si>
  <si>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</si>
  <si>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</si>
  <si>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</si>
  <si>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</si>
  <si>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</si>
  <si>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</si>
  <si>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</si>
  <si>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</si>
  <si>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</si>
  <si>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</si>
  <si>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</si>
  <si>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</si>
  <si>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</si>
  <si>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</si>
  <si>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</si>
  <si>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</si>
  <si>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</si>
  <si>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</si>
  <si>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</si>
  <si>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</si>
  <si>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</si>
  <si>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</si>
  <si>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</si>
  <si>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</si>
  <si>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</si>
  <si>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</si>
  <si>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</si>
  <si>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</si>
  <si>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</si>
  <si>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</si>
  <si>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</si>
  <si>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</si>
  <si>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</si>
  <si>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</si>
  <si>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</si>
  <si>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</si>
  <si>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</si>
  <si>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</si>
  <si>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</si>
  <si>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</si>
  <si>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</si>
  <si>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</si>
  <si>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</si>
  <si>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</si>
  <si>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</si>
  <si>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</si>
  <si>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</si>
  <si>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</si>
  <si>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</si>
  <si>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</si>
  <si>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</si>
  <si>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</si>
  <si>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</si>
  <si>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</si>
  <si>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</si>
  <si>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</si>
  <si>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</si>
  <si>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</si>
  <si>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</si>
  <si>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</si>
  <si>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</si>
  <si>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</si>
  <si>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</si>
  <si>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</si>
  <si>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</si>
  <si>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</si>
  <si>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</si>
  <si>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</si>
  <si>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</si>
  <si>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</si>
  <si>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</si>
  <si>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</si>
  <si>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</si>
  <si>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</si>
  <si>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</si>
  <si>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</si>
  <si>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</si>
  <si>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</si>
  <si>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</si>
  <si>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</si>
  <si>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</si>
  <si>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</si>
  <si>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</si>
  <si>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</si>
  <si>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</si>
  <si>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</si>
  <si>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</si>
  <si>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</si>
  <si>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</si>
  <si>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</si>
  <si>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</si>
  <si>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</si>
  <si>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</si>
  <si>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</si>
  <si>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</si>
  <si>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</si>
  <si>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</si>
  <si>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</si>
  <si>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</si>
  <si>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</si>
  <si>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</si>
  <si>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</si>
  <si>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</si>
  <si>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</si>
  <si>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</si>
  <si>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</si>
  <si>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</si>
  <si>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</si>
  <si>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</si>
  <si>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</si>
  <si>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</si>
  <si>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</si>
  <si>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</si>
  <si>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</si>
  <si>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</si>
  <si>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</si>
  <si>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</si>
  <si>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</si>
  <si>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</si>
  <si>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</si>
  <si>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</si>
  <si>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</si>
  <si>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</si>
  <si>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</si>
  <si>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</si>
  <si>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</si>
  <si>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</si>
  <si>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</si>
  <si>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</si>
  <si>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</si>
  <si>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</si>
  <si>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</si>
  <si>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</si>
  <si>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</si>
  <si>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</si>
  <si>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</si>
  <si>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</si>
  <si>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</si>
  <si>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</si>
  <si>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</si>
  <si>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</si>
  <si>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</si>
  <si>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</si>
  <si>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</si>
  <si>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</si>
  <si>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</si>
  <si>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</si>
  <si>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</si>
  <si>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</si>
  <si>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</si>
  <si>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</si>
  <si>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</si>
  <si>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</si>
  <si>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</si>
  <si>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</si>
  <si>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</si>
  <si>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</si>
  <si>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</si>
  <si>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</si>
  <si>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</si>
  <si>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</si>
  <si>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</si>
  <si>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</si>
  <si>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</si>
  <si>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</si>
  <si>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</si>
  <si>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</si>
  <si>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</si>
  <si>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</si>
  <si>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</si>
  <si>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</si>
  <si>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</si>
  <si>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</si>
  <si>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</si>
  <si>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</si>
  <si>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</si>
  <si>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</si>
  <si>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</si>
  <si>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</si>
  <si>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</si>
  <si>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</si>
  <si>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</si>
  <si>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</si>
  <si>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</si>
  <si>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</si>
  <si>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</si>
  <si>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</si>
  <si>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</si>
  <si>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</si>
  <si>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</si>
  <si>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</si>
  <si>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</si>
  <si>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</si>
  <si>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</si>
  <si>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</si>
  <si>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</si>
  <si>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</si>
  <si>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</si>
  <si>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</si>
  <si>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</si>
  <si>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</si>
  <si>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</si>
  <si>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</si>
  <si>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</si>
  <si>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</si>
  <si>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</si>
  <si>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</si>
  <si>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</si>
  <si>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</si>
  <si>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</si>
  <si>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</si>
  <si>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</si>
  <si>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</si>
  <si>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</si>
  <si>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</si>
  <si>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</si>
  <si>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</si>
  <si>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</si>
  <si>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</si>
  <si>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</si>
  <si>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</si>
  <si>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</si>
  <si>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</si>
  <si>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</si>
  <si>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</si>
  <si>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</si>
  <si>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</si>
  <si>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</si>
  <si>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</si>
  <si>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</si>
  <si>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</si>
  <si>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</si>
  <si>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</si>
  <si>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</si>
  <si>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</si>
  <si>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</si>
  <si>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</si>
  <si>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</si>
  <si>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</si>
  <si>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</si>
  <si>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</si>
  <si>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</si>
  <si>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</si>
  <si>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</si>
  <si>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</si>
  <si>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</si>
  <si>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</si>
  <si>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</si>
  <si>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</si>
  <si>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</si>
  <si>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</si>
  <si>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</si>
  <si>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</si>
  <si>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</si>
  <si>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</si>
  <si>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</si>
  <si>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</si>
  <si>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</si>
  <si>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</si>
  <si>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</si>
  <si>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</si>
  <si>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</si>
  <si>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</si>
  <si>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</si>
  <si>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</si>
  <si>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</si>
  <si>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</si>
  <si>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</si>
  <si>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</si>
  <si>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</si>
  <si>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</si>
  <si>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</si>
  <si>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</si>
  <si>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</si>
  <si>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</si>
  <si>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</si>
  <si>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</si>
  <si>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</si>
  <si>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</si>
  <si>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</si>
  <si>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</si>
  <si>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</si>
  <si>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</si>
  <si>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</si>
  <si>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</si>
  <si>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</si>
  <si>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</si>
  <si>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</si>
  <si>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</si>
  <si>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</si>
  <si>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</si>
  <si>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</si>
  <si>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</si>
  <si>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</si>
  <si>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</si>
  <si>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</si>
  <si>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</si>
  <si>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</si>
  <si>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</si>
  <si>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</si>
  <si>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</si>
  <si>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</si>
  <si>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</si>
  <si>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</si>
  <si>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</si>
  <si>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</si>
  <si>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</si>
  <si>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</si>
  <si>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</si>
  <si>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</si>
  <si>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</si>
  <si>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</si>
  <si>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</si>
  <si>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</si>
  <si>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</si>
  <si>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</si>
  <si>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</si>
  <si>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</si>
  <si>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</si>
  <si>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</si>
  <si>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</si>
  <si>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</si>
  <si>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</si>
  <si>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</si>
  <si>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</si>
  <si>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</si>
  <si>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</si>
  <si>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</si>
  <si>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</si>
  <si>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</si>
  <si>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</si>
  <si>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</si>
  <si>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</si>
  <si>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</si>
  <si>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</si>
  <si>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</si>
  <si>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</si>
  <si>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</si>
  <si>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</si>
  <si>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</si>
  <si>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</si>
  <si>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</si>
  <si>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</si>
  <si>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</si>
  <si>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</si>
  <si>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</si>
  <si>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</si>
  <si>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</si>
  <si>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</si>
  <si>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</si>
  <si>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</si>
  <si>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</si>
  <si>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</si>
  <si>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</si>
  <si>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</si>
  <si>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</si>
  <si>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</si>
  <si>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</si>
  <si>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</si>
  <si>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</si>
  <si>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</si>
  <si>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</si>
  <si>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</si>
  <si>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</si>
  <si>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</si>
  <si>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</si>
  <si>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</si>
  <si>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</si>
  <si>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</si>
  <si>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</si>
  <si>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</si>
  <si>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</si>
  <si>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</si>
  <si>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</si>
  <si>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</si>
  <si>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</si>
  <si>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</si>
  <si>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</si>
  <si>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</si>
  <si>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</si>
  <si>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</si>
  <si>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</si>
  <si>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</si>
  <si>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</si>
  <si>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</si>
  <si>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</si>
  <si>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</si>
  <si>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</si>
  <si>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</si>
  <si>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</si>
  <si>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</si>
  <si>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</si>
  <si>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</si>
  <si>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</si>
  <si>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</si>
  <si>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</si>
  <si>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</si>
  <si>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</si>
  <si>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</si>
  <si>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</si>
  <si>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</si>
  <si>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</si>
  <si>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</si>
  <si>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</si>
  <si>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</si>
  <si>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</si>
  <si>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</si>
  <si>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</si>
  <si>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</si>
  <si>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</si>
  <si>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</si>
  <si>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</si>
  <si>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</si>
  <si>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</si>
  <si>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</si>
  <si>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</si>
  <si>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</si>
  <si>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</si>
  <si>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</si>
  <si>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</si>
  <si>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</si>
  <si>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</si>
  <si>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</si>
  <si>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</si>
  <si>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</si>
  <si>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</si>
  <si>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</si>
  <si>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</si>
  <si>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</si>
  <si>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</si>
  <si>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</si>
  <si>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</si>
  <si>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</si>
  <si>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</si>
  <si>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</si>
  <si>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</si>
  <si>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</si>
  <si>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</si>
  <si>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</si>
  <si>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</si>
  <si>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</si>
  <si>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</si>
  <si>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</si>
  <si>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</si>
  <si>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</si>
  <si>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</si>
  <si>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</si>
  <si>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</si>
  <si>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</si>
  <si>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</si>
  <si>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</si>
  <si>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</si>
  <si>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</si>
  <si>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</si>
  <si>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</si>
  <si>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</si>
  <si>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</si>
  <si>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</si>
  <si>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</si>
  <si>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</si>
  <si>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</si>
  <si>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</si>
  <si>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</si>
  <si>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</si>
  <si>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</si>
  <si>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</si>
  <si>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</si>
  <si>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</si>
  <si>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</si>
  <si>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</si>
  <si>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</si>
  <si>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</si>
  <si>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</si>
  <si>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</si>
  <si>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</si>
  <si>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</si>
  <si>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</si>
  <si>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</si>
  <si>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</si>
  <si>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</si>
  <si>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</si>
  <si>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</si>
  <si>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</si>
  <si>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</si>
  <si>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</si>
  <si>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</si>
  <si>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</si>
  <si>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</si>
  <si>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</si>
  <si>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</si>
  <si>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</si>
  <si>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</si>
  <si>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</si>
  <si>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</si>
  <si>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</si>
  <si>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</si>
  <si>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</si>
  <si>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</si>
  <si>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</si>
  <si>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</si>
  <si>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</si>
  <si>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</si>
  <si>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</si>
  <si>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</si>
  <si>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</si>
  <si>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</si>
  <si>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</si>
  <si>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</si>
  <si>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</si>
  <si>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</si>
  <si>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</si>
  <si>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</si>
  <si>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</si>
  <si>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</si>
  <si>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</si>
  <si>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</si>
  <si>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</si>
  <si>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</si>
  <si>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</si>
  <si>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</si>
  <si>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</si>
  <si>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</si>
  <si>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</si>
  <si>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</si>
  <si>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</si>
  <si>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</si>
  <si>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</si>
  <si>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</si>
  <si>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</si>
  <si>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</si>
  <si>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</si>
  <si>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</si>
  <si>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</si>
  <si>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</si>
  <si>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</si>
  <si>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</si>
  <si>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</si>
  <si>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</si>
  <si>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</si>
  <si>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</si>
  <si>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</si>
  <si>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</si>
  <si>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</si>
  <si>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</si>
  <si>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</si>
  <si>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</si>
  <si>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</si>
  <si>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</si>
  <si>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</si>
  <si>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</si>
  <si>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</si>
  <si>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</si>
  <si>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</si>
  <si>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</si>
  <si>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</si>
  <si>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</si>
  <si>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</si>
  <si>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</si>
  <si>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</si>
  <si>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</si>
  <si>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</si>
  <si>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</si>
  <si>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</si>
  <si>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</si>
  <si>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</si>
  <si>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</si>
  <si>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</si>
  <si>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</si>
  <si>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</si>
  <si>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</si>
  <si>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</si>
  <si>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</si>
  <si>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</si>
  <si>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</si>
  <si>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</si>
  <si>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</si>
  <si>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</si>
  <si>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</si>
  <si>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</si>
  <si>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</si>
  <si>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</si>
  <si>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</si>
  <si>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</si>
  <si>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</si>
  <si>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</si>
  <si>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</si>
  <si>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</si>
  <si>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</si>
  <si>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</si>
  <si>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</si>
  <si>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</si>
  <si>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</si>
  <si>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</si>
  <si>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</si>
  <si>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</si>
  <si>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</si>
  <si>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</si>
  <si>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</si>
  <si>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</si>
  <si>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</si>
  <si>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</si>
  <si>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</si>
  <si>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</si>
  <si>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</si>
  <si>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</si>
  <si>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</si>
  <si>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</si>
  <si>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</si>
  <si>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</si>
  <si>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</si>
  <si>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</si>
  <si>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</si>
  <si>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</si>
  <si>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</si>
  <si>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</si>
  <si>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</si>
  <si>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</si>
  <si>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</si>
  <si>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</si>
  <si>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</si>
  <si>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</si>
  <si>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</si>
  <si>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</si>
  <si>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</si>
  <si>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</si>
  <si>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</si>
  <si>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</si>
  <si>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</si>
  <si>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</si>
  <si>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</si>
  <si>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</si>
  <si>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</si>
  <si>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</si>
  <si>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</si>
  <si>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</si>
  <si>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</si>
  <si>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</si>
  <si>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</si>
  <si>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</si>
  <si>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</si>
  <si>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</si>
  <si>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</si>
  <si>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</si>
  <si>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</si>
  <si>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</si>
  <si>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</si>
  <si>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</si>
  <si>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</si>
  <si>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</si>
  <si>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</si>
  <si>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</si>
  <si>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</si>
  <si>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</si>
  <si>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</si>
  <si>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</si>
  <si>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</si>
  <si>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</si>
  <si>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</si>
  <si>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</si>
  <si>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</si>
  <si>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</si>
  <si>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</si>
  <si>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</si>
  <si>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</si>
  <si>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</si>
  <si>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</si>
  <si>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</si>
  <si>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</si>
  <si>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</si>
  <si>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</si>
  <si>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</si>
  <si>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</si>
  <si>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</si>
  <si>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</si>
  <si>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</si>
  <si>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</si>
  <si>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</si>
  <si>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</si>
  <si>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</si>
  <si>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</si>
  <si>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</si>
  <si>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</si>
  <si>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</si>
  <si>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</si>
  <si>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</si>
  <si>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</si>
  <si>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</si>
  <si>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</si>
  <si>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</si>
  <si>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</si>
  <si>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</si>
  <si>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</si>
  <si>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</si>
  <si>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</si>
  <si>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</si>
  <si>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</si>
  <si>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</si>
  <si>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</si>
  <si>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</si>
  <si>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</si>
  <si>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</si>
  <si>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</si>
  <si>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</si>
  <si>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</si>
  <si>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</si>
  <si>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</si>
  <si>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</si>
  <si>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</si>
  <si>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</si>
  <si>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</si>
  <si>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</si>
  <si>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</si>
  <si>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</si>
  <si>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</si>
  <si>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</si>
  <si>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</si>
  <si>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</si>
  <si>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</si>
  <si>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</si>
  <si>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</si>
  <si>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</si>
  <si>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</si>
  <si>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</si>
  <si>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</si>
  <si>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</si>
  <si>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</si>
  <si>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</si>
  <si>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</si>
  <si>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</si>
  <si>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</si>
  <si>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</si>
  <si>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</si>
  <si>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</si>
  <si>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</si>
  <si>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</si>
  <si>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</si>
  <si>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</si>
  <si>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</si>
  <si>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</si>
  <si>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</si>
  <si>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</si>
  <si>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</si>
  <si>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</si>
  <si>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</si>
  <si>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</si>
  <si>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</si>
  <si>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</si>
  <si>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</si>
  <si>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</si>
  <si>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</si>
  <si>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</si>
  <si>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</si>
  <si>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</si>
  <si>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</si>
  <si>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</si>
  <si>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</si>
  <si>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</si>
  <si>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</si>
  <si>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</si>
  <si>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</si>
  <si>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</si>
  <si>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</si>
  <si>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</si>
  <si>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</si>
  <si>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</si>
  <si>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</si>
  <si>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</si>
  <si>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</si>
  <si>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</si>
  <si>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</si>
  <si>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</si>
  <si>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</si>
  <si>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</si>
  <si>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</si>
  <si>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</si>
  <si>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</si>
  <si>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</si>
  <si>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</si>
  <si>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</si>
  <si>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</si>
  <si>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</si>
  <si>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</si>
  <si>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</si>
  <si>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</si>
  <si>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</si>
  <si>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</si>
  <si>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</si>
  <si>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</si>
  <si>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</si>
  <si>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</si>
  <si>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</si>
  <si>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</si>
  <si>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</si>
  <si>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</si>
  <si>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</si>
  <si>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</si>
  <si>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</si>
  <si>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</si>
  <si>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</si>
  <si>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</si>
  <si>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</si>
  <si>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</si>
  <si>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</si>
  <si>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</si>
  <si>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</si>
  <si>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</si>
  <si>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</si>
  <si>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</si>
  <si>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</si>
  <si>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</si>
  <si>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</si>
  <si>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</si>
  <si>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</si>
  <si>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</si>
  <si>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</si>
  <si>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</si>
  <si>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</si>
  <si>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</si>
  <si>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</si>
  <si>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</si>
  <si>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</si>
  <si>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</si>
  <si>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</si>
  <si>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</si>
  <si>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</si>
  <si>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</si>
  <si>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</si>
  <si>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</si>
  <si>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</si>
  <si>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</si>
  <si>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</si>
  <si>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</si>
  <si>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</si>
  <si>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</si>
  <si>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</si>
  <si>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</si>
  <si>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</si>
  <si>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</si>
  <si>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</si>
  <si>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</si>
  <si>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</si>
  <si>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</si>
  <si>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</si>
  <si>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</si>
  <si>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</si>
  <si>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</si>
  <si>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</si>
  <si>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</si>
  <si>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</si>
  <si>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</si>
  <si>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</si>
  <si>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</si>
  <si>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</si>
  <si>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</si>
  <si>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</si>
  <si>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</si>
  <si>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</si>
  <si>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</si>
  <si>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</si>
  <si>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</si>
  <si>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</si>
  <si>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</si>
  <si>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</si>
  <si>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</si>
  <si>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</si>
  <si>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</si>
  <si>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</si>
  <si>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</si>
  <si>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</si>
  <si>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</si>
  <si>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</si>
  <si>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</si>
  <si>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</si>
  <si>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</si>
  <si>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</si>
  <si>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</si>
  <si>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</si>
  <si>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</si>
  <si>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</si>
  <si>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</si>
  <si>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</si>
  <si>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</si>
  <si>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</si>
  <si>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</si>
  <si>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</si>
  <si>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</si>
  <si>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</si>
  <si>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</si>
  <si>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</si>
  <si>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</si>
  <si>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</si>
  <si>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</si>
  <si>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</si>
  <si>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</si>
  <si>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</si>
  <si>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</si>
  <si>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</si>
  <si>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</si>
  <si>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</si>
  <si>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</si>
  <si>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</si>
  <si>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</si>
  <si>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</si>
  <si>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</si>
  <si>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</si>
  <si>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</si>
  <si>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</si>
  <si>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</si>
  <si>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</si>
  <si>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</si>
  <si>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</si>
  <si>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</si>
  <si>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</si>
  <si>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</si>
  <si>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</si>
  <si>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</si>
  <si>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</si>
  <si>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</si>
  <si>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</si>
  <si>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</si>
  <si>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</si>
  <si>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</si>
  <si>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</si>
  <si>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</si>
  <si>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</si>
  <si>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</si>
  <si>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</si>
  <si>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</si>
  <si>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</si>
  <si>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</si>
  <si>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</si>
  <si>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</si>
  <si>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</si>
  <si>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</si>
  <si>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</si>
  <si>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</si>
  <si>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</si>
  <si>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</si>
  <si>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</si>
  <si>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</si>
  <si>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</si>
  <si>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</si>
  <si>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</si>
  <si>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</si>
  <si>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</si>
  <si>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</si>
  <si>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</si>
  <si>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</si>
  <si>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</si>
  <si>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</si>
  <si>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</si>
  <si>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</si>
  <si>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</si>
  <si>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</si>
  <si>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</si>
  <si>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</si>
  <si>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</si>
  <si>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</si>
  <si>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</si>
  <si>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</si>
  <si>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</si>
  <si>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</si>
  <si>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</si>
  <si>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</si>
  <si>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</si>
  <si>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</si>
  <si>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</si>
  <si>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</si>
  <si>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</si>
  <si>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</si>
  <si>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</si>
  <si>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</si>
  <si>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</si>
  <si>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</si>
  <si>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</si>
  <si>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</si>
  <si>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</si>
  <si>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</si>
  <si>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</si>
  <si>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</si>
  <si>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</si>
  <si>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</si>
  <si>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</si>
  <si>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</si>
  <si>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</si>
  <si>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</si>
  <si>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</si>
  <si>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</si>
  <si>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</si>
  <si>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</si>
  <si>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</si>
  <si>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</si>
  <si>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</si>
  <si>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</si>
  <si>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</si>
  <si>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</si>
  <si>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</si>
  <si>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</si>
  <si>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</si>
  <si>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</si>
  <si>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</si>
  <si>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</si>
  <si>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</si>
  <si>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</si>
  <si>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</si>
  <si>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</si>
  <si>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</si>
  <si>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</si>
  <si>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</si>
  <si>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</si>
  <si>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</si>
  <si>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</si>
  <si>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</si>
  <si>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</si>
  <si>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</si>
  <si>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</si>
  <si>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</si>
  <si>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</si>
  <si>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</si>
  <si>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</si>
  <si>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</si>
  <si>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</si>
  <si>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</si>
  <si>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</si>
  <si>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</si>
  <si>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</si>
  <si>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</si>
  <si>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</si>
  <si>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</si>
  <si>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</si>
  <si>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</si>
  <si>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</si>
  <si>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</si>
  <si>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</si>
  <si>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</si>
  <si>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</si>
  <si>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</si>
  <si>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</si>
  <si>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</si>
  <si>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</si>
  <si>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</si>
  <si>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</si>
  <si>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</si>
  <si>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</si>
  <si>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</si>
  <si>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</si>
  <si>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</si>
  <si>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</si>
  <si>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</si>
  <si>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</si>
  <si>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</si>
  <si>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</si>
  <si>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</si>
  <si>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</si>
  <si>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</si>
  <si>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</si>
  <si>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</si>
  <si>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</si>
  <si>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</si>
  <si>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</si>
  <si>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</si>
  <si>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</si>
  <si>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</si>
  <si>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</si>
  <si>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</si>
  <si>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</si>
  <si>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</si>
  <si>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</si>
  <si>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</si>
  <si>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</si>
  <si>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</si>
  <si>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</si>
  <si>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</si>
  <si>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</si>
  <si>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</si>
  <si>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</si>
  <si>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</si>
  <si>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</si>
  <si>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</si>
  <si>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</si>
  <si>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</si>
  <si>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</si>
  <si>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</si>
  <si>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</si>
  <si>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</si>
  <si>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</si>
  <si>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</si>
  <si>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</si>
  <si>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</si>
  <si>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</si>
  <si>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</si>
  <si>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</si>
  <si>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</si>
  <si>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</si>
  <si>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</si>
  <si>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</si>
  <si>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</si>
  <si>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</si>
  <si>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</si>
  <si>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</si>
  <si>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</si>
  <si>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</si>
  <si>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</si>
  <si>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</si>
  <si>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</si>
  <si>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</si>
  <si>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</si>
  <si>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</si>
  <si>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</si>
  <si>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</si>
  <si>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</si>
  <si>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</si>
  <si>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</si>
  <si>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</si>
  <si>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</si>
  <si>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</si>
  <si>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</si>
  <si>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</si>
  <si>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</si>
  <si>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</si>
  <si>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</si>
  <si>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</si>
  <si>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</si>
  <si>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</si>
  <si>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</si>
  <si>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</si>
  <si>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</si>
  <si>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</si>
  <si>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</si>
  <si>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</si>
  <si>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</si>
  <si>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</si>
  <si>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</si>
  <si>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</si>
  <si>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</si>
  <si>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</si>
  <si>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</si>
  <si>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</si>
  <si>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</si>
  <si>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</si>
  <si>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</si>
  <si>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</si>
  <si>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</si>
  <si>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</si>
  <si>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</si>
  <si>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</si>
  <si>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</si>
  <si>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</si>
  <si>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</si>
  <si>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</si>
  <si>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</si>
  <si>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</si>
  <si>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</si>
  <si>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</si>
  <si>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</si>
  <si>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</si>
  <si>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</si>
  <si>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</si>
  <si>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</si>
  <si>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</si>
  <si>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</si>
  <si>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</si>
  <si>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</si>
  <si>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</si>
  <si>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</si>
  <si>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</si>
  <si>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</si>
  <si>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</si>
  <si>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</si>
  <si>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</si>
  <si>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</si>
  <si>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</si>
  <si>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</si>
  <si>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</si>
  <si>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</si>
  <si>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</si>
  <si>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</si>
  <si>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</si>
  <si>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</si>
  <si>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</si>
  <si>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</si>
  <si>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</si>
  <si>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</si>
  <si>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</si>
  <si>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</si>
  <si>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</si>
  <si>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</si>
  <si>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</si>
  <si>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</si>
  <si>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</si>
  <si>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</si>
  <si>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</si>
  <si>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</si>
  <si>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</si>
  <si>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</si>
  <si>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</si>
  <si>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</si>
  <si>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</si>
  <si>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</si>
  <si>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</si>
  <si>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</si>
  <si>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</si>
  <si>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</si>
  <si>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</si>
  <si>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</si>
  <si>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</si>
  <si>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</si>
  <si>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</si>
  <si>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</si>
  <si>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</si>
  <si>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</si>
  <si>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</si>
  <si>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</si>
  <si>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</si>
  <si>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</si>
  <si>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</si>
  <si>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</si>
  <si>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</si>
  <si>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</si>
  <si>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</si>
  <si>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</si>
  <si>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</si>
  <si>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</si>
  <si>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</si>
  <si>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</si>
  <si>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</si>
  <si>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</si>
  <si>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</si>
  <si>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</si>
  <si>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</si>
  <si>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</si>
  <si>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</si>
  <si>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</si>
  <si>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</si>
  <si>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</si>
  <si>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</si>
  <si>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</si>
  <si>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</si>
  <si>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</si>
  <si>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</si>
  <si>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</si>
  <si>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</si>
  <si>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</si>
  <si>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</si>
  <si>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</si>
  <si>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</si>
  <si>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</si>
  <si>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</si>
  <si>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</si>
  <si>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</si>
  <si>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</si>
  <si>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</si>
  <si>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</si>
  <si>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</si>
  <si>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</si>
  <si>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</si>
  <si>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</si>
  <si>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</si>
  <si>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</si>
  <si>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</si>
  <si>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</si>
  <si>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</si>
  <si>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</si>
  <si>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</si>
  <si>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</si>
  <si>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</si>
  <si>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</si>
  <si>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</si>
  <si>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</si>
  <si>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</si>
  <si>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</si>
  <si>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</si>
  <si>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</si>
  <si>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</si>
  <si>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</si>
  <si>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</si>
  <si>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</si>
  <si>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</si>
  <si>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</si>
  <si>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</si>
  <si>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</si>
  <si>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</si>
  <si>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</si>
  <si>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</si>
  <si>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</si>
  <si>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</si>
  <si>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</si>
  <si>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</si>
  <si>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</si>
  <si>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</si>
  <si>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</si>
  <si>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</si>
  <si>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</si>
  <si>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</si>
  <si>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</si>
  <si>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</si>
  <si>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</si>
  <si>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</si>
  <si>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</si>
  <si>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</si>
  <si>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</si>
  <si>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</si>
  <si>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</si>
  <si>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</si>
  <si>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</si>
  <si>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</si>
  <si>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</si>
  <si>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</si>
  <si>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</si>
  <si>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</si>
  <si>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</si>
  <si>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</si>
  <si>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</si>
  <si>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</si>
  <si>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</si>
  <si>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</si>
  <si>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</si>
  <si>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</si>
  <si>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</si>
  <si>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</si>
  <si>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</si>
  <si>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</si>
  <si>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</si>
  <si>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</si>
  <si>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</si>
  <si>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</si>
  <si>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</si>
  <si>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</si>
  <si>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</si>
  <si>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</si>
  <si>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</si>
  <si>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</si>
  <si>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</si>
  <si>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</si>
  <si>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</si>
  <si>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</si>
  <si>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</si>
  <si>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</si>
  <si>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</si>
  <si>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</si>
  <si>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</si>
  <si>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</si>
  <si>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</si>
  <si>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</si>
  <si>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</si>
  <si>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</si>
  <si>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</si>
  <si>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</si>
  <si>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</si>
  <si>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</si>
  <si>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</si>
  <si>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</si>
  <si>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</si>
  <si>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</si>
  <si>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</si>
  <si>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</si>
  <si>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</si>
  <si>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</si>
  <si>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</si>
  <si>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</si>
  <si>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</si>
  <si>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</si>
  <si>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</si>
  <si>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</si>
  <si>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</si>
  <si>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</si>
  <si>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</si>
  <si>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</si>
  <si>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</si>
  <si>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</si>
  <si>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</si>
  <si>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</si>
  <si>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</si>
  <si>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</si>
  <si>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</si>
  <si>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</si>
  <si>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</si>
  <si>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</si>
  <si>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</si>
  <si>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</si>
  <si>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</si>
  <si>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</si>
  <si>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</si>
  <si>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</si>
  <si>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</si>
  <si>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</si>
  <si>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</si>
  <si>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</si>
  <si>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</si>
  <si>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</si>
  <si>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</si>
  <si>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</si>
  <si>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</si>
  <si>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</si>
  <si>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</si>
  <si>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</si>
  <si>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</si>
  <si>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</si>
  <si>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</si>
  <si>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</si>
  <si>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</si>
  <si>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</si>
  <si>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</si>
  <si>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</si>
  <si>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</si>
  <si>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</si>
  <si>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</si>
  <si>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</si>
  <si>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</si>
  <si>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</si>
  <si>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</si>
  <si>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</si>
  <si>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</si>
  <si>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</si>
  <si>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</si>
  <si>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</si>
  <si>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</si>
  <si>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</si>
  <si>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</si>
  <si>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</si>
  <si>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</si>
  <si>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</si>
  <si>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</si>
  <si>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</si>
  <si>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</si>
  <si>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</si>
  <si>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</si>
  <si>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</si>
  <si>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</si>
  <si>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</si>
  <si>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</si>
  <si>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</si>
  <si>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</si>
  <si>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</si>
  <si>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</si>
  <si>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</si>
  <si>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</si>
  <si>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</si>
  <si>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</si>
  <si>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</si>
  <si>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</si>
  <si>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</si>
  <si>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</si>
  <si>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</si>
  <si>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</si>
  <si>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</si>
  <si>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</si>
  <si>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</si>
  <si>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</si>
  <si>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</si>
  <si>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</si>
  <si>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</si>
  <si>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</si>
  <si>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</si>
  <si>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</si>
  <si>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</si>
  <si>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</si>
  <si>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</si>
  <si>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</si>
  <si>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</si>
  <si>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</si>
  <si>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</si>
  <si>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</si>
  <si>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</si>
  <si>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</si>
  <si>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</si>
  <si>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</si>
  <si>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</si>
  <si>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</si>
  <si>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</si>
  <si>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</si>
  <si>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</si>
  <si>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</si>
  <si>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</si>
  <si>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</si>
  <si>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</si>
  <si>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</si>
  <si>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</si>
  <si>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</si>
  <si>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</si>
  <si>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</si>
  <si>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</si>
  <si>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</si>
  <si>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</si>
  <si>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</si>
  <si>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</si>
  <si>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</si>
  <si>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</si>
  <si>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</si>
  <si>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</si>
  <si>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</si>
  <si>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</si>
  <si>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</si>
  <si>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</si>
  <si>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</si>
  <si>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</si>
  <si>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</si>
  <si>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</si>
  <si>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</si>
  <si>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</si>
  <si>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</si>
  <si>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</si>
  <si>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</si>
  <si>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</si>
  <si>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</si>
  <si>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</si>
  <si>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</si>
  <si>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</si>
  <si>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</si>
  <si>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</si>
  <si>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</si>
  <si>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</si>
  <si>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</si>
  <si>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</si>
  <si>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</si>
  <si>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</si>
  <si>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</si>
  <si>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</si>
  <si>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</si>
  <si>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</si>
  <si>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</si>
  <si>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</si>
  <si>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</si>
  <si>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</si>
  <si>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</si>
  <si>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</si>
  <si>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</si>
  <si>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</si>
  <si>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</si>
  <si>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</si>
  <si>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</si>
  <si>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</si>
  <si>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</si>
  <si>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</si>
  <si>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</si>
  <si>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</si>
  <si>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</si>
  <si>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</si>
  <si>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</si>
  <si>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</si>
  <si>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</si>
  <si>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</si>
  <si>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</si>
  <si>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</si>
  <si>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</si>
  <si>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</si>
  <si>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</si>
  <si>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</si>
  <si>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</si>
  <si>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</si>
  <si>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</si>
  <si>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</si>
  <si>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</si>
  <si>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</si>
  <si>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</si>
  <si>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</si>
  <si>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</si>
  <si>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</si>
  <si>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</si>
  <si>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</si>
  <si>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</si>
  <si>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</si>
  <si>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</si>
  <si>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</si>
  <si>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</si>
  <si>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</si>
  <si>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</si>
  <si>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</si>
  <si>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</si>
  <si>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</si>
  <si>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</si>
  <si>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</si>
  <si>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</si>
  <si>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</si>
  <si>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</si>
  <si>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</si>
  <si>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</si>
  <si>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</si>
  <si>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</si>
  <si>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</si>
  <si>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</si>
  <si>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</si>
  <si>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</si>
  <si>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</si>
  <si>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</si>
  <si>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</si>
  <si>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</si>
  <si>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</si>
  <si>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</si>
  <si>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</si>
  <si>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</si>
  <si>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</si>
  <si>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</si>
  <si>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</si>
  <si>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</si>
  <si>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</si>
  <si>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</si>
  <si>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</si>
  <si>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</si>
  <si>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</si>
  <si>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</si>
  <si>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</si>
  <si>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</si>
  <si>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</si>
  <si>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</si>
  <si>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</si>
  <si>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</si>
  <si>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</si>
  <si>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</si>
  <si>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</si>
  <si>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</si>
  <si>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</si>
  <si>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</si>
  <si>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</si>
  <si>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</si>
  <si>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</si>
  <si>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</si>
  <si>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</si>
  <si>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</si>
  <si>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</si>
  <si>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</si>
  <si>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</si>
  <si>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</si>
  <si>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</si>
  <si>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</si>
  <si>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</si>
  <si>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</si>
  <si>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</si>
  <si>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</si>
  <si>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</si>
  <si>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</si>
  <si>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</si>
  <si>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</si>
  <si>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</si>
  <si>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</si>
  <si>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</si>
  <si>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</si>
  <si>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</si>
  <si>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</si>
  <si>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</si>
  <si>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</si>
  <si>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</si>
  <si>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</si>
  <si>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</si>
  <si>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</si>
  <si>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</si>
  <si>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</si>
  <si>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</si>
  <si>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</si>
  <si>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</si>
  <si>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</si>
  <si>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</si>
  <si>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</si>
  <si>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</si>
  <si>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</si>
  <si>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</si>
  <si>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</si>
  <si>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</si>
  <si>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</si>
  <si>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</si>
  <si>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</si>
  <si>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</si>
  <si>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</si>
  <si>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</si>
  <si>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</si>
  <si>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</si>
  <si>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</si>
  <si>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</si>
  <si>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</si>
  <si>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</si>
  <si>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</si>
  <si>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</si>
  <si>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</si>
  <si>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</si>
  <si>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</si>
  <si>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</si>
  <si>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</si>
  <si>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</si>
  <si>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</si>
  <si>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</si>
  <si>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</si>
  <si>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</si>
  <si>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</si>
  <si>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</si>
  <si>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</si>
  <si>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</si>
  <si>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</si>
  <si>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</si>
  <si>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</si>
  <si>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</si>
  <si>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</si>
  <si>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</si>
  <si>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</si>
  <si>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</si>
  <si>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</si>
  <si>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</si>
  <si>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</si>
  <si>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</si>
  <si>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</si>
  <si>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</si>
  <si>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</si>
  <si>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</si>
  <si>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</si>
  <si>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</si>
  <si>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</si>
  <si>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</si>
  <si>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</si>
  <si>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</si>
  <si>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</si>
  <si>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</si>
  <si>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</si>
  <si>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</si>
  <si>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</si>
  <si>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</si>
  <si>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</si>
  <si>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</si>
  <si>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</si>
  <si>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</si>
  <si>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</si>
  <si>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</si>
  <si>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</si>
  <si>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</si>
  <si>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</si>
  <si>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</si>
  <si>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</si>
  <si>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</si>
  <si>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</si>
  <si>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</si>
  <si>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</si>
  <si>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</si>
  <si>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</si>
  <si>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</si>
  <si>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</si>
  <si>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</si>
  <si>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</si>
  <si>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</si>
  <si>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</si>
  <si>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</si>
  <si>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</si>
  <si>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</si>
  <si>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</si>
  <si>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</si>
  <si>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</si>
  <si>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</si>
  <si>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</si>
  <si>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</si>
  <si>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</si>
  <si>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</si>
  <si>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</si>
  <si>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</si>
  <si>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</si>
  <si>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</si>
  <si>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</si>
  <si>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</si>
  <si>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</si>
  <si>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</si>
  <si>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</si>
  <si>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</si>
  <si>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</si>
  <si>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</si>
  <si>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</si>
  <si>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</si>
  <si>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</si>
  <si>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</si>
  <si>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</si>
  <si>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</si>
  <si>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</si>
  <si>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</si>
  <si>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</si>
  <si>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</si>
  <si>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</si>
  <si>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</si>
  <si>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</si>
  <si>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</si>
  <si>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</si>
  <si>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</si>
  <si>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</si>
  <si>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</si>
  <si>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</si>
  <si>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</si>
  <si>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</si>
  <si>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</si>
  <si>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</si>
  <si>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</si>
  <si>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</si>
  <si>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</si>
  <si>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</si>
  <si>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</si>
  <si>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</si>
  <si>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</si>
  <si>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</si>
  <si>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</si>
  <si>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</si>
  <si>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</si>
  <si>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</si>
  <si>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</si>
  <si>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</si>
  <si>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</si>
  <si>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</si>
  <si>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</si>
  <si>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</si>
  <si>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</si>
  <si>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</si>
  <si>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</si>
  <si>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</si>
  <si>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</si>
  <si>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</si>
  <si>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</si>
  <si>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</si>
  <si>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</si>
  <si>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</si>
  <si>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</si>
  <si>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</si>
  <si>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</si>
  <si>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</si>
  <si>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</si>
  <si>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</si>
  <si>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</si>
  <si>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</si>
  <si>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</si>
  <si>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</si>
  <si>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</si>
  <si>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</si>
  <si>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</si>
  <si>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</si>
  <si>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</si>
  <si>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</si>
  <si>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</si>
  <si>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</si>
  <si>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</si>
  <si>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</si>
  <si>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</si>
  <si>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</si>
  <si>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</si>
  <si>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</si>
  <si>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</si>
  <si>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</si>
  <si>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</si>
  <si>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</si>
  <si>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</si>
  <si>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</si>
  <si>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</si>
  <si>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</si>
  <si>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</si>
  <si>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</si>
  <si>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</si>
  <si>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</si>
  <si>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</si>
  <si>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</si>
  <si>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</si>
  <si>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</si>
  <si>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</si>
  <si>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</si>
  <si>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</si>
  <si>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</si>
  <si>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</si>
  <si>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</si>
  <si>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</si>
  <si>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</si>
  <si>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</si>
  <si>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</si>
  <si>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</si>
  <si>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</si>
  <si>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</si>
  <si>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</si>
  <si>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</si>
  <si>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</si>
  <si>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</si>
  <si>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</si>
  <si>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</si>
  <si>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</si>
  <si>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</si>
  <si>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</si>
  <si>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</si>
  <si>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</si>
  <si>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</si>
  <si>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</si>
  <si>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</si>
  <si>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</si>
  <si>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</si>
  <si>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</si>
  <si>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</si>
  <si>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</si>
  <si>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</si>
  <si>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</si>
  <si>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</si>
  <si>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</si>
  <si>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</si>
  <si>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</si>
  <si>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</si>
  <si>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</si>
  <si>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</si>
  <si>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</si>
  <si>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</si>
  <si>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</si>
  <si>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</si>
  <si>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</si>
  <si>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</si>
  <si>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</si>
  <si>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</si>
  <si>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</si>
  <si>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</si>
  <si>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</si>
  <si>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</si>
  <si>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</si>
  <si>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</si>
  <si>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</si>
  <si>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</si>
  <si>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</si>
  <si>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</si>
  <si>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</si>
  <si>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</si>
  <si>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</si>
  <si>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</si>
  <si>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</si>
  <si>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</si>
  <si>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</si>
  <si>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</si>
  <si>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</si>
  <si>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</si>
  <si>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</si>
  <si>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</si>
  <si>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</si>
  <si>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</si>
  <si>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</si>
  <si>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</si>
  <si>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</si>
  <si>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</si>
  <si>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</si>
  <si>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</si>
  <si>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</si>
  <si>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</si>
  <si>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</si>
  <si>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</si>
  <si>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</si>
  <si>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</si>
  <si>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</si>
  <si>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</si>
  <si>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</si>
  <si>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</si>
  <si>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</si>
  <si>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</si>
  <si>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</si>
  <si>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</si>
  <si>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</si>
  <si>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</si>
  <si>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</si>
  <si>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</si>
  <si>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</si>
  <si>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</si>
  <si>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</si>
  <si>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</si>
  <si>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</si>
  <si>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</si>
  <si>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</si>
  <si>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</si>
  <si>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</si>
  <si>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</si>
  <si>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</si>
  <si>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</si>
  <si>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</si>
  <si>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</si>
  <si>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</si>
  <si>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</si>
  <si>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</si>
  <si>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</si>
  <si>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</si>
  <si>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</si>
  <si>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</si>
  <si>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</si>
  <si>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</si>
  <si>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</si>
  <si>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</si>
  <si>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</si>
  <si>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</si>
  <si>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</si>
  <si>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</si>
  <si>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</si>
  <si>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</si>
  <si>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</si>
  <si>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</si>
  <si>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</si>
  <si>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</si>
  <si>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</si>
  <si>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</si>
  <si>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</si>
  <si>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</si>
  <si>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</si>
  <si>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</si>
  <si>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</si>
  <si>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</si>
  <si>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</si>
  <si>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</si>
  <si>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</si>
  <si>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</si>
  <si>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</si>
  <si>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</si>
  <si>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</si>
  <si>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</si>
  <si>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</si>
  <si>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</si>
  <si>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</si>
  <si>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</si>
  <si>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</si>
  <si>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</si>
  <si>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</si>
  <si>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</si>
  <si>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</si>
  <si>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</si>
  <si>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</si>
  <si>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</si>
  <si>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</si>
  <si>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</si>
  <si>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</si>
  <si>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</si>
  <si>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</si>
  <si>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</si>
  <si>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</si>
  <si>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</si>
  <si>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</si>
  <si>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</si>
  <si>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</si>
  <si>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</si>
  <si>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</si>
  <si>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</si>
  <si>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</si>
  <si>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</si>
  <si>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</si>
  <si>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</si>
  <si>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</si>
  <si>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</si>
  <si>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</si>
  <si>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</si>
  <si>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</si>
  <si>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</si>
  <si>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</si>
  <si>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</si>
  <si>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</si>
  <si>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</si>
  <si>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</si>
  <si>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</si>
  <si>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</si>
  <si>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</si>
  <si>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</si>
  <si>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</si>
  <si>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</si>
  <si>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</si>
  <si>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</si>
  <si>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</si>
  <si>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</si>
  <si>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</si>
  <si>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</si>
  <si>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</si>
  <si>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</si>
  <si>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</si>
  <si>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</si>
  <si>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</si>
  <si>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</si>
  <si>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</si>
  <si>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</si>
  <si>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</si>
  <si>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</si>
  <si>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</si>
  <si>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</si>
  <si>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</si>
  <si>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</si>
  <si>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</si>
  <si>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</si>
  <si>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</si>
  <si>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</si>
  <si>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</si>
  <si>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</si>
  <si>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</si>
  <si>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</si>
  <si>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</si>
  <si>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</si>
  <si>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</si>
  <si>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</si>
  <si>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</si>
  <si>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</si>
  <si>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</si>
  <si>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</si>
  <si>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</si>
  <si>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</si>
  <si>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</si>
  <si>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</si>
  <si>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</si>
  <si>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</si>
  <si>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</si>
  <si>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</si>
  <si>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</si>
  <si>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</si>
  <si>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</si>
  <si>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</si>
  <si>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</si>
  <si>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</si>
  <si>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</si>
  <si>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</si>
  <si>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</si>
  <si>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</si>
  <si>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</si>
  <si>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</si>
  <si>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</si>
  <si>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</si>
  <si>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</si>
  <si>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</si>
  <si>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</si>
  <si>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</si>
  <si>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</si>
  <si>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</si>
  <si>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</si>
  <si>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</si>
  <si>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</si>
  <si>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</si>
  <si>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</si>
  <si>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</si>
  <si>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</si>
  <si>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</si>
  <si>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</si>
  <si>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</si>
  <si>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</si>
  <si>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</si>
  <si>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</si>
  <si>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</si>
  <si>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</si>
  <si>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</si>
  <si>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</si>
  <si>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</si>
  <si>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</si>
  <si>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</si>
  <si>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</si>
  <si>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</si>
  <si>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</si>
  <si>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</si>
  <si>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</si>
  <si>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</si>
  <si>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</si>
  <si>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</si>
  <si>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</si>
  <si>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</si>
  <si>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</si>
  <si>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</si>
  <si>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</si>
  <si>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</si>
  <si>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</si>
  <si>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</si>
  <si>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</si>
  <si>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</si>
  <si>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</si>
  <si>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</si>
  <si>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</si>
  <si>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</si>
  <si>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</si>
  <si>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</si>
  <si>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</si>
  <si>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</si>
  <si>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</si>
  <si>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</si>
  <si>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</si>
  <si>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</si>
  <si>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</si>
  <si>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</si>
  <si>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</si>
  <si>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</si>
  <si>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</si>
  <si>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</si>
  <si>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</si>
  <si>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</si>
  <si>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</si>
  <si>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</si>
  <si>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</si>
  <si>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</si>
  <si>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</si>
  <si>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</si>
  <si>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</si>
  <si>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</si>
  <si>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</si>
  <si>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</si>
  <si>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</si>
  <si>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</si>
  <si>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</si>
  <si>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</si>
  <si>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</si>
  <si>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</si>
  <si>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</si>
  <si>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</si>
  <si>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</si>
  <si>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</si>
  <si>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</si>
  <si>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</si>
  <si>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</si>
  <si>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</si>
  <si>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</si>
  <si>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</si>
  <si>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</si>
  <si>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</si>
  <si>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</si>
  <si>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</si>
  <si>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</si>
  <si>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</si>
  <si>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</si>
  <si>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</si>
  <si>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</si>
  <si>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</si>
  <si>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</si>
  <si>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</si>
  <si>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</si>
  <si>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</si>
  <si>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</si>
  <si>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</si>
  <si>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</si>
  <si>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</si>
  <si>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</si>
  <si>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</si>
  <si>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</si>
  <si>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</si>
  <si>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</si>
  <si>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</si>
  <si>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</si>
  <si>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</si>
  <si>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</si>
  <si>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</si>
  <si>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</si>
  <si>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</si>
  <si>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</si>
  <si>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</si>
  <si>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</si>
  <si>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</si>
  <si>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</si>
  <si>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</si>
  <si>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</si>
  <si>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</si>
  <si>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</si>
  <si>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</si>
  <si>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</si>
  <si>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</si>
  <si>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</si>
  <si>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</si>
  <si>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</si>
  <si>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</si>
  <si>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</si>
  <si>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</si>
  <si>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</si>
  <si>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</si>
  <si>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</si>
  <si>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</si>
  <si>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</si>
  <si>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</si>
  <si>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</si>
  <si>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</si>
  <si>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</si>
  <si>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</si>
  <si>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</si>
  <si>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</si>
  <si>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</si>
  <si>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</si>
  <si>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</si>
  <si>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</si>
  <si>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</si>
  <si>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</si>
  <si>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</si>
  <si>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</si>
  <si>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</si>
  <si>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</si>
  <si>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</si>
  <si>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</si>
  <si>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</si>
  <si>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</si>
  <si>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</si>
  <si>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</si>
  <si>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</si>
  <si>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</si>
  <si>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</si>
  <si>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</si>
  <si>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</si>
  <si>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</si>
  <si>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</si>
  <si>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</si>
  <si>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</si>
  <si>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</si>
  <si>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</si>
  <si>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</si>
  <si>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</si>
  <si>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</si>
  <si>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</si>
  <si>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</si>
  <si>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</si>
  <si>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</si>
  <si>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</si>
  <si>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</si>
  <si>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</si>
  <si>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</si>
  <si>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</si>
  <si>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</si>
  <si>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</si>
  <si>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</si>
  <si>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</si>
  <si>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</si>
  <si>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</si>
  <si>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</si>
  <si>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</si>
  <si>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</si>
  <si>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</si>
  <si>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</si>
  <si>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</si>
  <si>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</si>
  <si>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</si>
  <si>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</si>
  <si>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</si>
  <si>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</si>
  <si>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</si>
  <si>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</si>
  <si>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</si>
  <si>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</si>
  <si>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</si>
  <si>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</si>
  <si>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</si>
  <si>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</si>
  <si>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</si>
  <si>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</si>
  <si>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</si>
  <si>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</si>
  <si>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</si>
  <si>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</si>
  <si>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</si>
  <si>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</si>
  <si>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</si>
  <si>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</si>
  <si>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</si>
  <si>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</si>
  <si>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</si>
  <si>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</si>
  <si>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</si>
  <si>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</si>
  <si>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</si>
  <si>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</si>
  <si>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</si>
  <si>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</si>
  <si>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</si>
  <si>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</si>
  <si>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</si>
  <si>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</si>
  <si>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</si>
  <si>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</si>
  <si>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</si>
  <si>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</si>
  <si>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</si>
  <si>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</si>
  <si>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</si>
  <si>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</si>
  <si>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</si>
  <si>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</si>
  <si>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</si>
  <si>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</si>
  <si>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</si>
  <si>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</si>
  <si>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</si>
  <si>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</si>
  <si>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</si>
  <si>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</si>
  <si>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</si>
  <si>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</si>
  <si>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</si>
  <si>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</si>
  <si>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</si>
  <si>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</si>
  <si>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</si>
  <si>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</si>
  <si>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</si>
  <si>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</si>
  <si>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</si>
  <si>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</si>
  <si>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</si>
  <si>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</si>
  <si>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</si>
  <si>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</si>
  <si>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</si>
  <si>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</si>
  <si>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</si>
  <si>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</si>
  <si>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</si>
  <si>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</si>
  <si>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</si>
  <si>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</si>
  <si>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</si>
  <si>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</si>
  <si>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</si>
  <si>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</si>
  <si>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</si>
  <si>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</si>
  <si>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</si>
  <si>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</si>
  <si>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</si>
  <si>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</si>
  <si>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</si>
  <si>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</si>
  <si>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</si>
  <si>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</si>
  <si>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</si>
  <si>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</si>
  <si>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</si>
  <si>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</si>
  <si>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</si>
  <si>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</si>
  <si>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</si>
  <si>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</si>
  <si>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</si>
  <si>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</si>
  <si>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</si>
  <si>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</si>
  <si>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</si>
  <si>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</si>
  <si>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</si>
  <si>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</si>
  <si>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</si>
  <si>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</si>
  <si>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</si>
  <si>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</si>
  <si>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</si>
  <si>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</si>
  <si>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</si>
  <si>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</si>
  <si>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</si>
  <si>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</si>
  <si>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</si>
  <si>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</si>
  <si>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</si>
  <si>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</si>
  <si>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</si>
  <si>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</si>
  <si>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</si>
  <si>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</si>
  <si>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</si>
  <si>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</si>
  <si>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</si>
  <si>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</si>
  <si>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</si>
  <si>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</si>
  <si>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</si>
  <si>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</si>
  <si>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</si>
  <si>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</si>
  <si>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</si>
  <si>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</si>
  <si>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</si>
  <si>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</si>
  <si>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</si>
  <si>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</si>
  <si>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</si>
  <si>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</si>
  <si>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</si>
  <si>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</si>
  <si>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</si>
  <si>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</si>
  <si>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</si>
  <si>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</si>
  <si>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</si>
  <si>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</si>
  <si>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</si>
  <si>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</si>
  <si>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</si>
  <si>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</si>
  <si>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</si>
  <si>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</si>
  <si>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</si>
  <si>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</si>
  <si>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</si>
  <si>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</si>
  <si>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</si>
  <si>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</si>
  <si>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</si>
  <si>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</si>
  <si>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</si>
  <si>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</si>
  <si>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</si>
  <si>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</si>
  <si>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</si>
  <si>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</si>
  <si>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</si>
  <si>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</si>
  <si>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</si>
  <si>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</si>
  <si>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</si>
  <si>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</si>
  <si>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</si>
  <si>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</si>
  <si>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</si>
  <si>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</si>
  <si>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</si>
  <si>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</si>
  <si>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</si>
  <si>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</si>
  <si>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</si>
  <si>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</si>
  <si>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</si>
  <si>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</si>
  <si>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</si>
  <si>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</si>
  <si>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</si>
  <si>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</si>
  <si>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</si>
  <si>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</si>
  <si>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</si>
  <si>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</si>
  <si>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</si>
  <si>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</si>
  <si>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</si>
  <si>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</si>
  <si>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</si>
  <si>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</si>
  <si>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</si>
  <si>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</si>
  <si>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</si>
  <si>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</si>
  <si>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</si>
  <si>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</si>
  <si>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</si>
  <si>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</si>
  <si>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</si>
  <si>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</si>
  <si>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</si>
  <si>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</si>
  <si>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</si>
  <si>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</si>
  <si>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</si>
  <si>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</si>
  <si>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</si>
  <si>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</si>
  <si>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</si>
  <si>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</si>
  <si>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</si>
  <si>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</si>
  <si>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</si>
  <si>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</si>
  <si>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</si>
  <si>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</si>
  <si>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</si>
  <si>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</si>
  <si>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</si>
  <si>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</si>
  <si>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</si>
  <si>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</si>
  <si>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</si>
  <si>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</si>
  <si>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</si>
  <si>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</si>
  <si>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</si>
  <si>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</si>
  <si>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</si>
  <si>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</si>
  <si>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</si>
  <si>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</si>
  <si>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</si>
  <si>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</si>
  <si>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</si>
  <si>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</si>
  <si>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</si>
  <si>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</si>
  <si>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</si>
  <si>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</si>
  <si>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</si>
  <si>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</si>
  <si>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</si>
  <si>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</si>
  <si>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</si>
  <si>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</si>
  <si>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</si>
  <si>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</si>
  <si>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</si>
  <si>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</si>
  <si>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</si>
  <si>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</si>
  <si>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</si>
  <si>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</si>
  <si>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</si>
  <si>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</si>
  <si>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</si>
  <si>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</si>
  <si>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</si>
  <si>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</si>
  <si>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</si>
  <si>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</si>
  <si>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</si>
  <si>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</si>
  <si>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</si>
  <si>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</si>
  <si>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</si>
  <si>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</si>
  <si>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</si>
  <si>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</si>
  <si>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</si>
  <si>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</si>
  <si>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</si>
  <si>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</si>
  <si>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</si>
  <si>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</si>
  <si>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</si>
  <si>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</si>
  <si>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</si>
  <si>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</si>
  <si>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</si>
  <si>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</si>
  <si>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</si>
  <si>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</si>
  <si>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</si>
  <si>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</si>
  <si>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</si>
  <si>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</si>
  <si>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</si>
  <si>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</si>
  <si>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</si>
  <si>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</si>
  <si>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</si>
  <si>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</si>
  <si>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</si>
  <si>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</si>
  <si>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</si>
  <si>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</si>
  <si>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</si>
  <si>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</si>
  <si>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</si>
  <si>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</si>
  <si>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</si>
  <si>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</si>
  <si>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</si>
  <si>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</si>
  <si>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</si>
  <si>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</si>
  <si>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</si>
  <si>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</si>
  <si>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</si>
  <si>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</si>
  <si>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</si>
  <si>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</si>
  <si>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</si>
  <si>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</si>
  <si>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</si>
  <si>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</si>
  <si>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</si>
  <si>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</si>
  <si>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</si>
  <si>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</si>
  <si>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</si>
  <si>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</si>
  <si>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</si>
  <si>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</si>
  <si>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</si>
  <si>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</si>
  <si>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</si>
  <si>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</si>
  <si>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</si>
  <si>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</si>
  <si>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</si>
  <si>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</si>
  <si>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</si>
  <si>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</si>
  <si>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</si>
  <si>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</si>
  <si>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</si>
  <si>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</si>
  <si>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</si>
  <si>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</si>
  <si>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</si>
  <si>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</si>
  <si>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</si>
  <si>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</si>
  <si>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</si>
  <si>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</si>
  <si>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</si>
  <si>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</si>
  <si>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</si>
  <si>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</si>
  <si>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</si>
  <si>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</si>
  <si>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</si>
  <si>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</si>
  <si>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</si>
  <si>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</si>
  <si>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</si>
  <si>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</si>
  <si>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</si>
  <si>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</si>
  <si>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</si>
  <si>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</si>
  <si>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</si>
  <si>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</si>
  <si>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</si>
  <si>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</si>
  <si>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</si>
  <si>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</si>
  <si>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</si>
  <si>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</si>
  <si>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</si>
  <si>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</si>
  <si>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</si>
  <si>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</si>
  <si>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</si>
  <si>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</si>
  <si>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</si>
  <si>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</si>
  <si>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</si>
  <si>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</si>
  <si>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</si>
  <si>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</si>
  <si>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</si>
  <si>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</si>
  <si>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</si>
  <si>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</si>
  <si>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</si>
  <si>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</si>
  <si>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</si>
  <si>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</si>
  <si>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</si>
  <si>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</si>
  <si>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</si>
  <si>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</si>
  <si>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</si>
  <si>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</si>
  <si>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</si>
  <si>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</si>
  <si>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</si>
  <si>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</si>
  <si>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</si>
  <si>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</si>
  <si>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</si>
  <si>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</si>
  <si>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</si>
  <si>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</si>
  <si>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</si>
  <si>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</si>
  <si>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</si>
  <si>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</si>
  <si>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</si>
  <si>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</si>
  <si>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</si>
  <si>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</si>
  <si>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</si>
  <si>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</si>
  <si>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</si>
  <si>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</si>
  <si>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</si>
  <si>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</si>
  <si>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</si>
  <si>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</si>
  <si>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</si>
  <si>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</si>
  <si>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</si>
  <si>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</si>
  <si>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</si>
  <si>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</si>
  <si>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</si>
  <si>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</si>
  <si>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</si>
  <si>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</si>
  <si>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</si>
  <si>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</si>
  <si>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</si>
  <si>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</si>
  <si>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</si>
  <si>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</si>
  <si>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</si>
  <si>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</si>
  <si>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</si>
  <si>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</si>
  <si>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</si>
  <si>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</si>
  <si>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</si>
  <si>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</si>
  <si>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</si>
  <si>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</si>
  <si>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</si>
  <si>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</si>
  <si>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</si>
  <si>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</si>
  <si>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</si>
  <si>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</si>
  <si>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</si>
  <si>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</si>
  <si>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</si>
  <si>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</si>
  <si>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</si>
  <si>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</si>
  <si>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</si>
  <si>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</si>
  <si>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</si>
  <si>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</si>
  <si>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</si>
  <si>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</si>
  <si>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</si>
  <si>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</si>
  <si>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</si>
  <si>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</si>
  <si>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</si>
  <si>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</si>
  <si>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</si>
  <si>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</si>
  <si>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</si>
  <si>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</si>
  <si>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</si>
  <si>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</si>
  <si>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</si>
  <si>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</si>
  <si>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</si>
  <si>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</si>
  <si>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</si>
  <si>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</si>
  <si>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</si>
  <si>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</si>
  <si>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</si>
  <si>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</si>
  <si>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</si>
  <si>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</si>
  <si>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</si>
  <si>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</si>
  <si>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</si>
  <si>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</si>
  <si>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</si>
  <si>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</si>
  <si>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</si>
  <si>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</si>
  <si>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</si>
  <si>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</si>
  <si>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</si>
  <si>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</si>
  <si>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</si>
  <si>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</si>
  <si>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</si>
  <si>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</si>
  <si>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</si>
  <si>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</si>
  <si>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</si>
  <si>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</si>
  <si>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</si>
  <si>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</si>
  <si>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</si>
  <si>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</si>
  <si>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</si>
  <si>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</si>
  <si>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</si>
  <si>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</si>
  <si>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</si>
  <si>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</si>
  <si>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</si>
  <si>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</si>
  <si>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</si>
  <si>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</si>
  <si>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</si>
  <si>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</si>
  <si>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</si>
  <si>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</si>
  <si>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</si>
  <si>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</si>
  <si>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</si>
  <si>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</si>
  <si>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</si>
  <si>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</si>
  <si>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</si>
  <si>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</si>
  <si>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</si>
  <si>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</si>
  <si>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</si>
  <si>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</si>
  <si>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</si>
  <si>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</si>
  <si>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</si>
  <si>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</si>
  <si>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</si>
  <si>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</si>
  <si>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</si>
  <si>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</si>
  <si>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</si>
  <si>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</si>
  <si>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</si>
  <si>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</si>
  <si>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</si>
  <si>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</si>
  <si>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</si>
  <si>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</si>
  <si>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</si>
  <si>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</si>
  <si>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</si>
  <si>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</si>
  <si>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</si>
  <si>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</si>
  <si>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</si>
  <si>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</si>
  <si>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</si>
  <si>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</si>
  <si>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</si>
  <si>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</si>
  <si>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</si>
  <si>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</si>
  <si>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</si>
  <si>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</si>
  <si>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</si>
  <si>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</si>
  <si>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</si>
  <si>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</si>
  <si>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</si>
  <si>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</si>
  <si>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</si>
  <si>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</si>
  <si>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</si>
  <si>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</si>
  <si>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</si>
  <si>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</si>
  <si>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</si>
  <si>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</si>
  <si>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</si>
  <si>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</si>
  <si>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</si>
  <si>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</si>
  <si>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</si>
  <si>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</si>
  <si>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</si>
  <si>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</si>
  <si>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</si>
  <si>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</si>
  <si>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</si>
  <si>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</si>
  <si>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</si>
  <si>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</si>
  <si>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</si>
  <si>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</si>
  <si>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</si>
  <si>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</si>
  <si>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</si>
  <si>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</si>
  <si>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</si>
  <si>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</si>
  <si>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</si>
  <si>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</si>
  <si>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</si>
  <si>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</si>
  <si>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</si>
  <si>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</si>
  <si>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</si>
  <si>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</si>
  <si>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</si>
  <si>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</si>
  <si>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</si>
  <si>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</si>
  <si>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</si>
  <si>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</si>
  <si>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</si>
  <si>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</si>
  <si>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</si>
  <si>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</si>
  <si>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</si>
  <si>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</si>
  <si>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</si>
  <si>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</si>
  <si>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</si>
  <si>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</si>
  <si>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</si>
  <si>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</si>
  <si>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</si>
  <si>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</si>
  <si>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</si>
  <si>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</si>
  <si>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</si>
  <si>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</si>
  <si>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</si>
  <si>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</si>
  <si>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</si>
  <si>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</si>
  <si>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</si>
  <si>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</si>
  <si>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</si>
  <si>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</si>
  <si>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</si>
  <si>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</si>
  <si>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</si>
  <si>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</si>
  <si>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</si>
  <si>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</si>
  <si>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</si>
  <si>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</si>
  <si>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</si>
  <si>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</si>
  <si>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</si>
  <si>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</si>
  <si>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</si>
  <si>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</si>
  <si>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</si>
  <si>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</si>
  <si>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</si>
  <si>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</si>
  <si>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</si>
  <si>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</si>
  <si>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</si>
  <si>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</si>
  <si>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</si>
  <si>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</si>
  <si>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</si>
  <si>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</si>
  <si>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</si>
  <si>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</si>
  <si>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</si>
  <si>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</si>
  <si>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</si>
  <si>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</si>
  <si>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</si>
  <si>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</si>
  <si>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</si>
  <si>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</si>
  <si>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</si>
  <si>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</si>
  <si>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</si>
  <si>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</si>
  <si>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</si>
  <si>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</si>
  <si>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</si>
  <si>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</si>
  <si>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</si>
  <si>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</si>
  <si>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</si>
  <si>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</si>
  <si>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</si>
  <si>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</si>
  <si>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</si>
  <si>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</si>
  <si>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</si>
  <si>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</si>
  <si>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</si>
  <si>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</si>
  <si>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</si>
  <si>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</si>
  <si>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</si>
  <si>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</si>
  <si>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</si>
  <si>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</si>
  <si>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</si>
  <si>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</si>
  <si>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</si>
  <si>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</si>
  <si>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</si>
  <si>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</si>
  <si>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</si>
  <si>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</si>
  <si>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</si>
  <si>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</si>
  <si>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</si>
  <si>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</si>
  <si>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</si>
  <si>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</si>
  <si>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</si>
  <si>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</si>
  <si>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</si>
  <si>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</si>
  <si>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</si>
  <si>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</si>
  <si>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</si>
  <si>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</si>
  <si>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</si>
  <si>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</si>
  <si>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</si>
  <si>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</si>
  <si>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</si>
  <si>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</si>
  <si>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</si>
  <si>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</si>
  <si>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</si>
  <si>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</si>
  <si>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</si>
  <si>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</si>
  <si>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</si>
  <si>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</si>
  <si>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</si>
  <si>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</si>
  <si>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</si>
  <si>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</si>
  <si>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</si>
  <si>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</si>
  <si>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</si>
  <si>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</si>
  <si>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</si>
  <si>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</si>
  <si>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</si>
  <si>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</si>
  <si>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</si>
  <si>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</si>
  <si>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</si>
  <si>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</si>
  <si>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</si>
  <si>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</si>
  <si>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</si>
  <si>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</si>
  <si>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</si>
  <si>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</si>
  <si>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</si>
  <si>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</si>
  <si>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</si>
  <si>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</si>
  <si>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</si>
  <si>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</si>
  <si>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</si>
  <si>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</si>
  <si>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</si>
  <si>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</si>
  <si>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</si>
  <si>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</si>
  <si>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</si>
  <si>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</si>
  <si>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</si>
  <si>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</si>
  <si>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</si>
  <si>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</si>
  <si>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</si>
  <si>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</si>
  <si>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</si>
  <si>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</si>
  <si>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</si>
  <si>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</si>
  <si>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</si>
  <si>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</si>
  <si>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</si>
  <si>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</si>
  <si>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</si>
  <si>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</si>
  <si>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</si>
  <si>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</si>
  <si>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</si>
  <si>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</si>
  <si>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</si>
  <si>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</si>
  <si>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</si>
  <si>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</si>
  <si>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</si>
  <si>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</si>
  <si>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</si>
  <si>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</si>
  <si>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</si>
  <si>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</si>
  <si>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</si>
  <si>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</si>
  <si>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</si>
  <si>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</si>
  <si>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</si>
  <si>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</si>
  <si>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</si>
  <si>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</si>
  <si>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</si>
  <si>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</si>
  <si>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</si>
  <si>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</si>
  <si>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</si>
  <si>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</si>
  <si>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</si>
  <si>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</si>
  <si>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</si>
  <si>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</si>
  <si>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</si>
  <si>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</si>
  <si>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</si>
  <si>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</si>
  <si>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</si>
  <si>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</si>
  <si>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</si>
  <si>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</si>
  <si>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</si>
  <si>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</si>
  <si>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</si>
  <si>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</si>
  <si>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</si>
  <si>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</si>
  <si>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</si>
  <si>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</si>
  <si>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</si>
  <si>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</si>
  <si>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</si>
  <si>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</si>
  <si>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</si>
  <si>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</si>
  <si>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</si>
  <si>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</si>
  <si>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</si>
  <si>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</si>
  <si>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</si>
  <si>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</si>
  <si>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</si>
  <si>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</si>
  <si>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</si>
  <si>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</si>
  <si>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</si>
  <si>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</si>
  <si>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</si>
  <si>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</si>
  <si>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</si>
  <si>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</si>
  <si>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</si>
  <si>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</si>
  <si>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</si>
  <si>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</si>
  <si>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</si>
  <si>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</si>
  <si>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</si>
  <si>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</si>
  <si>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</si>
  <si>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</si>
  <si>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</si>
  <si>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</si>
  <si>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</si>
  <si>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</si>
  <si>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</si>
  <si>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</si>
  <si>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</si>
  <si>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</si>
  <si>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</si>
  <si>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</si>
  <si>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</si>
  <si>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</si>
  <si>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</si>
  <si>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</si>
  <si>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</si>
  <si>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</si>
  <si>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</si>
  <si>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</si>
  <si>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</si>
  <si>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</si>
  <si>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</si>
  <si>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</si>
  <si>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</si>
  <si>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</si>
  <si>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</si>
  <si>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</si>
  <si>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</si>
  <si>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</si>
  <si>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</si>
  <si>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</si>
  <si>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</si>
  <si>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</si>
  <si>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</si>
  <si>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</si>
  <si>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</si>
  <si>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</si>
  <si>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</si>
  <si>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</si>
  <si>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</si>
  <si>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</si>
  <si>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</si>
  <si>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</si>
  <si>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</si>
  <si>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</si>
  <si>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</si>
  <si>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</si>
  <si>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</si>
  <si>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</si>
  <si>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</si>
  <si>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</si>
  <si>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</si>
  <si>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</si>
  <si>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</si>
  <si>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</si>
  <si>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</si>
  <si>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</si>
  <si>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</si>
  <si>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</si>
  <si>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</si>
  <si>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</si>
  <si>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</si>
  <si>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</si>
  <si>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</si>
  <si>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</si>
  <si>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</si>
  <si>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</si>
  <si>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</si>
  <si>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</si>
  <si>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</si>
  <si>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</si>
  <si>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</si>
  <si>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</si>
  <si>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</si>
  <si>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</si>
  <si>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</si>
  <si>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</si>
  <si>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</si>
  <si>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</si>
  <si>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</si>
  <si>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</si>
  <si>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</si>
  <si>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</si>
  <si>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</si>
  <si>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</si>
  <si>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</si>
  <si>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</si>
  <si>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</si>
  <si>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</si>
  <si>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</si>
  <si>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</si>
  <si>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</si>
  <si>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</si>
  <si>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</si>
  <si>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</si>
  <si>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</si>
  <si>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</si>
  <si>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</si>
  <si>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</si>
  <si>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</si>
  <si>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</si>
  <si>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</si>
  <si>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</si>
  <si>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</si>
  <si>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</si>
  <si>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</si>
  <si>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</si>
  <si>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</si>
  <si>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</si>
  <si>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</si>
  <si>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</si>
  <si>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</si>
  <si>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</si>
  <si>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</si>
  <si>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</si>
  <si>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</si>
  <si>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</si>
  <si>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</si>
  <si>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</si>
  <si>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</si>
  <si>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</si>
  <si>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</si>
  <si>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</si>
  <si>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</si>
  <si>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</si>
  <si>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</si>
  <si>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</si>
  <si>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</si>
  <si>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</si>
  <si>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</si>
  <si>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</si>
  <si>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</si>
  <si>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</si>
  <si>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</si>
  <si>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</si>
  <si>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</si>
  <si>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</si>
  <si>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</si>
  <si>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</si>
  <si>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</si>
  <si>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</si>
  <si>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</si>
  <si>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</si>
  <si>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</si>
  <si>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</si>
  <si>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</si>
  <si>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</si>
  <si>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</si>
  <si>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</si>
  <si>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</si>
  <si>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</si>
  <si>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</si>
  <si>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</si>
  <si>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</si>
  <si>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</si>
  <si>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</si>
  <si>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</si>
  <si>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</si>
  <si>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</si>
  <si>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</si>
  <si>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</si>
  <si>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</si>
  <si>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</si>
  <si>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</si>
  <si>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</si>
  <si>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</si>
  <si>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</si>
  <si>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</si>
  <si>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</si>
  <si>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</si>
  <si>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</si>
  <si>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</si>
  <si>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</si>
  <si>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</si>
  <si>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</si>
  <si>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</si>
  <si>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</si>
  <si>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</si>
  <si>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</si>
  <si>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</si>
  <si>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</si>
  <si>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</si>
  <si>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</si>
  <si>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</si>
  <si>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</si>
  <si>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</si>
  <si>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</si>
  <si>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</si>
  <si>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</si>
  <si>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</si>
  <si>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</si>
  <si>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</si>
  <si>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</si>
  <si>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</si>
  <si>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</si>
  <si>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</si>
  <si>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</si>
  <si>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</si>
  <si>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</si>
  <si>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</si>
  <si>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</si>
  <si>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</si>
  <si>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</si>
  <si>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</si>
  <si>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</si>
  <si>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</si>
  <si>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</si>
  <si>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</si>
  <si>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</si>
  <si>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</si>
  <si>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</si>
  <si>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</si>
  <si>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</si>
  <si>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</si>
  <si>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</si>
  <si>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</si>
  <si>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</si>
  <si>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</si>
  <si>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</si>
  <si>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</si>
  <si>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</si>
  <si>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</si>
  <si>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</si>
  <si>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</si>
  <si>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</si>
  <si>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</si>
  <si>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</si>
  <si>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</si>
  <si>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</si>
  <si>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</si>
  <si>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</si>
  <si>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</si>
  <si>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</si>
  <si>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</si>
  <si>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</si>
  <si>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</si>
  <si>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</si>
  <si>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</si>
  <si>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</si>
  <si>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</si>
  <si>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</si>
  <si>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</si>
  <si>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</si>
  <si>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</si>
  <si>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</si>
  <si>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</si>
  <si>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</si>
  <si>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</si>
  <si>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</si>
  <si>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</si>
  <si>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</si>
  <si>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</si>
  <si>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</si>
  <si>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</si>
  <si>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</si>
  <si>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</si>
  <si>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</si>
  <si>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</si>
  <si>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</si>
  <si>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</si>
  <si>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</si>
  <si>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</si>
  <si>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</si>
  <si>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</si>
  <si>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</si>
  <si>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</si>
  <si>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</si>
  <si>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</si>
  <si>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</si>
  <si>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</si>
  <si>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</si>
  <si>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</si>
  <si>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</si>
  <si>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</si>
  <si>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</si>
  <si>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</si>
  <si>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</si>
  <si>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</si>
  <si>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</si>
  <si>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</si>
  <si>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</si>
  <si>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</si>
  <si>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</si>
  <si>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</si>
  <si>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</si>
  <si>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</si>
  <si>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</si>
  <si>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</si>
  <si>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</si>
  <si>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</si>
  <si>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</si>
  <si>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</si>
  <si>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</si>
  <si>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</si>
  <si>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</si>
  <si>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</si>
  <si>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</si>
  <si>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</si>
  <si>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</si>
  <si>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</si>
  <si>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</si>
  <si>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</si>
  <si>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</si>
  <si>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</si>
  <si>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</si>
  <si>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</si>
  <si>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</si>
  <si>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</si>
  <si>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</si>
  <si>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</si>
  <si>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</si>
  <si>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</si>
  <si>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</si>
  <si>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</si>
  <si>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</si>
  <si>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</si>
  <si>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</si>
  <si>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</si>
  <si>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</si>
  <si>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</si>
  <si>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</si>
  <si>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</si>
  <si>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</si>
  <si>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</si>
  <si>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</si>
  <si>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</si>
  <si>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</si>
  <si>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</si>
  <si>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</si>
  <si>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</si>
  <si>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</si>
  <si>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</si>
  <si>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</si>
  <si>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</si>
  <si>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</si>
  <si>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</si>
  <si>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</si>
  <si>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</si>
  <si>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</si>
  <si>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</si>
  <si>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</si>
  <si>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</si>
  <si>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</si>
  <si>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</si>
  <si>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</si>
  <si>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</si>
  <si>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</si>
  <si>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</si>
  <si>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</si>
  <si>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</si>
  <si>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</si>
  <si>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</si>
  <si>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</si>
  <si>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</si>
  <si>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</si>
  <si>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</si>
  <si>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</si>
  <si>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</si>
  <si>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</si>
  <si>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</si>
  <si>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</si>
  <si>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</si>
  <si>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</si>
  <si>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</si>
  <si>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</si>
  <si>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</si>
  <si>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</si>
  <si>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</si>
  <si>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</si>
  <si>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</si>
  <si>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</si>
  <si>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</si>
  <si>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</si>
  <si>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</si>
  <si>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</si>
  <si>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</si>
  <si>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</si>
  <si>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</si>
  <si>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</si>
  <si>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</si>
  <si>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</si>
  <si>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</si>
  <si>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</si>
  <si>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</si>
  <si>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</si>
  <si>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</si>
  <si>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</si>
  <si>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</si>
  <si>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</si>
  <si>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</si>
  <si>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</si>
  <si>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</si>
  <si>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</si>
  <si>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</si>
  <si>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</si>
  <si>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</si>
  <si>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</si>
  <si>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</si>
  <si>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</si>
  <si>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</si>
  <si>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</si>
  <si>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</si>
  <si>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</si>
  <si>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</si>
  <si>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</si>
  <si>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</si>
  <si>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</si>
  <si>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</si>
  <si>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</si>
  <si>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</si>
  <si>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</si>
  <si>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</si>
  <si>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</si>
  <si>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</si>
  <si>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</si>
  <si>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</si>
  <si>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</si>
  <si>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</si>
  <si>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</si>
  <si>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</si>
  <si>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</si>
  <si>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</si>
  <si>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</si>
  <si>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</si>
  <si>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</si>
  <si>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</si>
  <si>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</si>
  <si>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</si>
  <si>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</si>
  <si>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</si>
  <si>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</si>
  <si>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</si>
  <si>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</si>
  <si>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</si>
  <si>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</si>
  <si>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</si>
  <si>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</si>
  <si>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</si>
  <si>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</si>
  <si>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</si>
  <si>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</si>
  <si>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</si>
  <si>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</si>
  <si>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</si>
  <si>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</si>
  <si>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</si>
  <si>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</si>
  <si>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</si>
  <si>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</si>
  <si>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</si>
  <si>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</si>
  <si>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</si>
  <si>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</si>
  <si>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</si>
  <si>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</si>
  <si>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</si>
  <si>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</si>
  <si>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</si>
  <si>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</si>
  <si>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</si>
  <si>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</si>
  <si>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</si>
  <si>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</si>
  <si>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</si>
  <si>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</si>
  <si>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</si>
  <si>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</si>
  <si>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</si>
  <si>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</si>
  <si>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</si>
  <si>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</si>
  <si>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</si>
  <si>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</si>
  <si>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</si>
  <si>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</si>
  <si>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</si>
  <si>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</si>
  <si>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</si>
  <si>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</si>
  <si>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</si>
  <si>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</si>
  <si>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</si>
  <si>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</si>
  <si>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</si>
  <si>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</si>
  <si>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</si>
  <si>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</si>
  <si>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</si>
  <si>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</si>
  <si>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</si>
  <si>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</si>
  <si>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</si>
  <si>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</si>
  <si>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</si>
  <si>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</si>
  <si>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</si>
  <si>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</si>
  <si>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</si>
  <si>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</si>
  <si>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</si>
  <si>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</si>
  <si>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</si>
  <si>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</si>
  <si>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</si>
  <si>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</si>
  <si>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</si>
  <si>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</si>
  <si>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</si>
  <si>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</si>
  <si>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</si>
  <si>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</si>
  <si>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</si>
  <si>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</si>
  <si>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</si>
  <si>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</si>
  <si>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</si>
  <si>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</si>
  <si>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</si>
  <si>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</si>
  <si>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</si>
  <si>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</si>
  <si>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</si>
  <si>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</si>
  <si>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</si>
  <si>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</si>
  <si>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</si>
  <si>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</si>
  <si>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</si>
  <si>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</si>
  <si>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</si>
  <si>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</si>
  <si>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</si>
  <si>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</si>
  <si>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</si>
  <si>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</si>
  <si>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</si>
  <si>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</si>
  <si>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</si>
  <si>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</si>
  <si>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</si>
  <si>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</si>
  <si>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</si>
  <si>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</si>
  <si>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</si>
  <si>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</si>
  <si>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</si>
  <si>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</si>
  <si>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</si>
  <si>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</si>
  <si>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</si>
  <si>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</si>
  <si>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</si>
  <si>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</si>
  <si>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</si>
  <si>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</si>
  <si>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</si>
  <si>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</si>
  <si>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</si>
  <si>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</si>
  <si>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</si>
  <si>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</si>
  <si>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</si>
  <si>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</si>
  <si>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</si>
  <si>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</si>
  <si>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</si>
  <si>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</si>
  <si>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</si>
  <si>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</si>
  <si>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</si>
  <si>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</si>
  <si>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</si>
  <si>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</si>
  <si>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</si>
  <si>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</si>
  <si>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</si>
  <si>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</si>
  <si>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</si>
  <si>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</si>
  <si>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</si>
  <si>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</si>
  <si>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</si>
  <si>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</si>
  <si>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</si>
  <si>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</si>
  <si>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</si>
  <si>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</si>
  <si>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</si>
  <si>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</si>
  <si>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</si>
  <si>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</si>
  <si>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</si>
  <si>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</si>
  <si>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</si>
  <si>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</si>
  <si>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</si>
  <si>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</si>
  <si>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</si>
  <si>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</si>
  <si>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</si>
  <si>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</si>
  <si>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</si>
  <si>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</si>
  <si>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</si>
  <si>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</si>
  <si>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</si>
  <si>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</si>
  <si>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</si>
  <si>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</si>
  <si>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</si>
  <si>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</si>
  <si>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</si>
  <si>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</si>
  <si>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</si>
  <si>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</si>
  <si>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</si>
  <si>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</si>
  <si>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</si>
  <si>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</si>
  <si>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</si>
  <si>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</si>
  <si>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</si>
  <si>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</si>
  <si>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</si>
  <si>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</si>
  <si>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</si>
  <si>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</si>
  <si>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</si>
  <si>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</si>
  <si>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</si>
  <si>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</si>
  <si>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</si>
  <si>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</si>
  <si>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</si>
  <si>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</si>
  <si>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</si>
  <si>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</si>
  <si>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</si>
  <si>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</si>
  <si>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</si>
  <si>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</si>
  <si>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</si>
  <si>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</si>
  <si>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</si>
  <si>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</si>
  <si>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</si>
  <si>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</si>
  <si>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</si>
  <si>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</si>
  <si>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</si>
  <si>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</si>
  <si>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</si>
  <si>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</si>
  <si>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</si>
  <si>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</si>
  <si>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</si>
  <si>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</si>
  <si>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</si>
  <si>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</si>
  <si>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</si>
  <si>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</si>
  <si>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</si>
  <si>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</si>
  <si>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</si>
  <si>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</si>
  <si>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</si>
  <si>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</si>
  <si>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</si>
  <si>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</si>
  <si>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</si>
  <si>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</si>
  <si>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</si>
  <si>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</si>
  <si>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</si>
  <si>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</si>
  <si>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</si>
  <si>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</si>
  <si>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</si>
  <si>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</si>
  <si>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</si>
  <si>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</si>
  <si>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</si>
  <si>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</si>
  <si>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</si>
  <si>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</si>
  <si>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</si>
  <si>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</si>
  <si>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</si>
  <si>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</si>
  <si>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</si>
  <si>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</si>
  <si>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</si>
  <si>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</si>
  <si>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</si>
  <si>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</si>
  <si>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</si>
  <si>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</si>
  <si>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</si>
  <si>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</si>
  <si>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</si>
  <si>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</si>
  <si>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</si>
  <si>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</si>
  <si>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</si>
  <si>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</si>
  <si>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</si>
  <si>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</si>
  <si>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</si>
  <si>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</si>
  <si>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</si>
  <si>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</si>
  <si>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</si>
  <si>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</si>
  <si>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</si>
  <si>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</si>
  <si>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</si>
  <si>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</si>
  <si>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</si>
  <si>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</si>
  <si>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</si>
  <si>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</si>
  <si>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</si>
  <si>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</si>
  <si>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</si>
  <si>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</si>
  <si>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</si>
  <si>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</si>
  <si>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</si>
  <si>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</si>
  <si>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</si>
  <si>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</si>
  <si>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</si>
  <si>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</si>
  <si>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</si>
  <si>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</si>
  <si>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</si>
  <si>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</si>
  <si>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</si>
  <si>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</si>
  <si>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</si>
  <si>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</si>
  <si>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</si>
  <si>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</si>
  <si>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</si>
  <si>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</si>
  <si>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</si>
  <si>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</si>
  <si>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</si>
  <si>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</si>
  <si>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</si>
  <si>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</si>
  <si>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</si>
  <si>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</si>
  <si>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</si>
  <si>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</si>
  <si>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</si>
  <si>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</si>
  <si>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</si>
  <si>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</si>
  <si>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</si>
  <si>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</si>
  <si>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</si>
  <si>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</si>
  <si>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</si>
  <si>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</si>
  <si>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</si>
  <si>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</si>
  <si>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</si>
  <si>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</si>
  <si>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</si>
  <si>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</si>
  <si>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</si>
  <si>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</si>
  <si>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</si>
  <si>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</si>
  <si>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</si>
  <si>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</si>
  <si>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</si>
  <si>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</si>
  <si>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</si>
  <si>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</si>
  <si>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</si>
  <si>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</si>
  <si>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</si>
  <si>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</si>
  <si>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</si>
  <si>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</si>
  <si>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</si>
  <si>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</si>
  <si>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</si>
  <si>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</si>
  <si>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</si>
  <si>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</si>
  <si>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</si>
  <si>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</si>
  <si>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</si>
  <si>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</si>
  <si>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</si>
  <si>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</si>
  <si>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</si>
  <si>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</si>
  <si>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</si>
  <si>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</si>
  <si>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</si>
  <si>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</si>
  <si>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</si>
  <si>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</si>
  <si>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</si>
  <si>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</si>
  <si>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</si>
  <si>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</si>
  <si>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</si>
  <si>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</si>
  <si>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</si>
  <si>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</si>
  <si>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</si>
  <si>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</si>
  <si>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</si>
  <si>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</si>
  <si>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</si>
  <si>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</si>
  <si>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</si>
  <si>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</si>
  <si>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</si>
  <si>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</si>
  <si>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</si>
  <si>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</si>
  <si>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</si>
  <si>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</si>
  <si>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</si>
  <si>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</si>
  <si>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</si>
  <si>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</si>
  <si>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</si>
  <si>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</si>
  <si>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</si>
  <si>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</si>
  <si>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</si>
  <si>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</si>
  <si>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</si>
  <si>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</si>
  <si>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</si>
  <si>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</si>
  <si>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</si>
  <si>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</si>
  <si>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</si>
  <si>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</si>
  <si>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</si>
  <si>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</si>
  <si>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</si>
  <si>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</si>
  <si>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</si>
  <si>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</si>
  <si>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</si>
  <si>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</si>
  <si>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</si>
  <si>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</si>
  <si>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</si>
  <si>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</si>
  <si>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</si>
  <si>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</si>
  <si>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</si>
  <si>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</si>
  <si>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</si>
  <si>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</si>
  <si>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</si>
  <si>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</si>
  <si>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</si>
  <si>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</si>
  <si>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</si>
  <si>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</si>
  <si>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</si>
  <si>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</si>
  <si>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</si>
  <si>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</si>
  <si>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</si>
  <si>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</si>
  <si>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</si>
  <si>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</si>
  <si>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</si>
  <si>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</si>
  <si>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</si>
  <si>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</si>
  <si>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</si>
  <si>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</si>
  <si>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</si>
  <si>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</si>
  <si>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</si>
  <si>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</si>
  <si>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</si>
  <si>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</si>
  <si>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</si>
  <si>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</si>
  <si>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</si>
  <si>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</si>
  <si>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</si>
  <si>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</si>
  <si>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</si>
  <si>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</si>
  <si>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</si>
  <si>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</si>
  <si>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</si>
  <si>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</si>
  <si>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</si>
  <si>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</si>
  <si>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</si>
  <si>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</si>
  <si>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</si>
  <si>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</si>
  <si>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</si>
  <si>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</si>
  <si>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</si>
  <si>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</si>
  <si>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</si>
  <si>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</si>
  <si>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</si>
  <si>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</si>
  <si>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</si>
  <si>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</si>
  <si>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</si>
  <si>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</si>
  <si>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</si>
  <si>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</si>
  <si>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</si>
  <si>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</si>
  <si>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</si>
  <si>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</si>
  <si>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</si>
  <si>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</si>
  <si>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</si>
  <si>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</si>
  <si>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</si>
  <si>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</si>
  <si>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</si>
  <si>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</si>
  <si>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</si>
  <si>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</si>
  <si>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</si>
  <si>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</si>
  <si>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</si>
  <si>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</si>
  <si>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</si>
  <si>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</si>
  <si>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</si>
  <si>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</si>
  <si>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</si>
  <si>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</si>
  <si>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</si>
  <si>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</si>
  <si>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</si>
  <si>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</si>
  <si>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</si>
  <si>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</si>
  <si>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</si>
  <si>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</si>
  <si>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</si>
  <si>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</si>
  <si>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</si>
  <si>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</si>
  <si>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</si>
  <si>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</si>
  <si>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</si>
  <si>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</si>
  <si>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</si>
  <si>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</si>
  <si>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</si>
  <si>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</si>
  <si>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</si>
  <si>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</si>
  <si>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</si>
  <si>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</si>
  <si>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</si>
  <si>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</si>
  <si>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</si>
  <si>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</si>
  <si>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</si>
  <si>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</si>
  <si>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</si>
  <si>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</si>
  <si>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</si>
  <si>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</si>
  <si>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</si>
  <si>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</si>
  <si>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</si>
  <si>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</si>
  <si>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</si>
  <si>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</si>
  <si>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</si>
  <si>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</si>
  <si>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</si>
  <si>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</si>
  <si>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</si>
  <si>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</si>
  <si>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</si>
  <si>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</si>
  <si>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</si>
  <si>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</si>
  <si>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</si>
  <si>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</si>
  <si>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</si>
  <si>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</si>
  <si>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</si>
  <si>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</si>
  <si>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</si>
  <si>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</si>
  <si>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</si>
  <si>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</si>
  <si>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</si>
  <si>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</si>
  <si>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</si>
  <si>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</si>
  <si>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</si>
  <si>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</si>
  <si>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</si>
  <si>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</si>
  <si>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</si>
  <si>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</si>
  <si>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</si>
  <si>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</si>
  <si>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</si>
  <si>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</si>
  <si>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</si>
  <si>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</si>
  <si>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</si>
  <si>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</si>
  <si>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</si>
  <si>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</si>
  <si>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</si>
  <si>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</si>
  <si>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</si>
  <si>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</si>
  <si>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</si>
  <si>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</si>
  <si>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</si>
  <si>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</si>
  <si>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</si>
  <si>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</si>
  <si>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</si>
  <si>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</si>
  <si>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</si>
  <si>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</si>
  <si>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</si>
  <si>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</si>
  <si>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</si>
  <si>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</si>
  <si>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</si>
  <si>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</si>
  <si>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</si>
  <si>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</si>
  <si>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</si>
  <si>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</si>
  <si>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</si>
  <si>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</si>
  <si>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</si>
  <si>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</si>
  <si>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</si>
  <si>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</si>
  <si>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</si>
  <si>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</si>
  <si>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</si>
  <si>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</si>
  <si>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</si>
  <si>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</si>
  <si>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</si>
  <si>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</si>
  <si>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</si>
  <si>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</si>
  <si>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</si>
  <si>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</si>
  <si>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</si>
  <si>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</si>
  <si>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</si>
  <si>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</si>
  <si>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</si>
  <si>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</si>
  <si>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</si>
  <si>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</si>
  <si>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</si>
  <si>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</si>
  <si>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</si>
  <si>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</si>
  <si>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</si>
  <si>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</si>
  <si>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</si>
  <si>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</si>
  <si>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</si>
  <si>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</si>
  <si>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</si>
  <si>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</si>
  <si>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</si>
  <si>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</si>
  <si>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</si>
  <si>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</si>
  <si>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</si>
  <si>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</si>
  <si>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</si>
  <si>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</si>
  <si>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</si>
  <si>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</si>
  <si>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</si>
  <si>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</si>
  <si>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</si>
  <si>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</si>
  <si>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</si>
  <si>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</si>
  <si>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</si>
  <si>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</si>
  <si>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</si>
  <si>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</si>
  <si>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</si>
  <si>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</si>
  <si>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</si>
  <si>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</si>
  <si>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</si>
  <si>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</si>
  <si>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</si>
  <si>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</si>
  <si>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</si>
  <si>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</si>
  <si>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</si>
  <si>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</si>
  <si>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</si>
  <si>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</si>
  <si>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</si>
  <si>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</si>
  <si>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</si>
  <si>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</si>
  <si>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</si>
  <si>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</si>
  <si>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</si>
  <si>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</si>
  <si>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</si>
  <si>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</si>
  <si>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</si>
  <si>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</si>
  <si>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</si>
  <si>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</si>
  <si>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</si>
  <si>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</si>
  <si>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</si>
  <si>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</si>
  <si>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</si>
  <si>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</si>
  <si>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</si>
  <si>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</si>
  <si>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</si>
  <si>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</si>
  <si>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</si>
  <si>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</si>
  <si>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</si>
  <si>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</si>
  <si>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</si>
  <si>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</si>
  <si>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</si>
  <si>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</si>
  <si>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</si>
  <si>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</si>
  <si>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</si>
  <si>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</si>
  <si>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</si>
  <si>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</si>
  <si>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</si>
  <si>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</si>
  <si>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</si>
  <si>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</si>
  <si>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</si>
  <si>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</si>
  <si>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</si>
  <si>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</si>
  <si>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</si>
  <si>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</si>
  <si>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</si>
  <si>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</si>
  <si>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</si>
  <si>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</si>
  <si>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</si>
  <si>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</si>
  <si>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</si>
  <si>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</si>
  <si>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</si>
  <si>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</si>
  <si>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</si>
  <si>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</si>
  <si>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</si>
  <si>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</si>
  <si>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</si>
  <si>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</si>
  <si>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</si>
  <si>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</si>
  <si>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</si>
  <si>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</si>
  <si>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</si>
  <si>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</si>
  <si>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</si>
  <si>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</si>
  <si>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</si>
  <si>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</si>
  <si>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</si>
  <si>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</si>
  <si>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</si>
  <si>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</si>
  <si>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</si>
  <si>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</si>
  <si>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</si>
  <si>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</si>
  <si>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</si>
  <si>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</si>
  <si>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</si>
  <si>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</si>
  <si>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</si>
  <si>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</si>
  <si>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</si>
  <si>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</si>
  <si>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</si>
  <si>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</si>
  <si>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</si>
  <si>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</si>
  <si>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</si>
  <si>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</si>
  <si>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</si>
  <si>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</si>
  <si>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</si>
  <si>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</si>
  <si>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</si>
  <si>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</si>
  <si>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</si>
  <si>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</si>
  <si>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</si>
  <si>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</si>
  <si>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</si>
  <si>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</si>
  <si>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</si>
  <si>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</si>
  <si>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</si>
  <si>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</si>
  <si>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</si>
  <si>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</si>
  <si>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</si>
  <si>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</si>
  <si>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</si>
  <si>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</si>
  <si>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</si>
  <si>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</si>
  <si>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</si>
  <si>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</si>
  <si>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</si>
  <si>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</si>
  <si>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</si>
  <si>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</si>
  <si>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</si>
  <si>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</si>
  <si>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</si>
  <si>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</si>
  <si>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</si>
  <si>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</si>
  <si>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</si>
  <si>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</si>
  <si>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</si>
  <si>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</si>
  <si>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</si>
  <si>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</si>
  <si>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</si>
  <si>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</si>
  <si>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</si>
  <si>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</si>
  <si>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</si>
  <si>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</si>
  <si>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</si>
  <si>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</si>
  <si>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</si>
  <si>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</si>
  <si>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</si>
  <si>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</si>
  <si>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</si>
  <si>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</si>
  <si>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</si>
  <si>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</si>
  <si>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</si>
  <si>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</si>
  <si>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</si>
  <si>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</si>
  <si>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</si>
  <si>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</si>
  <si>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</si>
  <si>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</si>
  <si>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</si>
  <si>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</si>
  <si>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</si>
  <si>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</si>
  <si>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</si>
  <si>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</si>
  <si>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</si>
  <si>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</si>
  <si>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</si>
  <si>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</si>
  <si>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</si>
  <si>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</si>
  <si>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</si>
  <si>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</si>
  <si>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</si>
  <si>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</si>
  <si>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</si>
  <si>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</si>
  <si>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</si>
  <si>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</si>
  <si>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</si>
  <si>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</si>
  <si>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</si>
  <si>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</si>
  <si>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</si>
  <si>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</si>
  <si>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</si>
  <si>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</si>
  <si>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</si>
  <si>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</si>
  <si>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</si>
  <si>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</si>
  <si>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</si>
  <si>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</si>
  <si>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</si>
  <si>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</si>
  <si>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</si>
  <si>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</si>
  <si>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</si>
  <si>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</si>
  <si>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</si>
  <si>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</si>
  <si>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</si>
  <si>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</si>
  <si>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</si>
  <si>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</si>
  <si>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</si>
  <si>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</si>
  <si>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</si>
  <si>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</si>
  <si>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</si>
  <si>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</si>
  <si>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</si>
  <si>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</si>
  <si>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</si>
  <si>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</si>
  <si>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</si>
  <si>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</si>
  <si>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</si>
  <si>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</si>
  <si>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</si>
  <si>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</si>
  <si>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</si>
  <si>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</si>
  <si>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</si>
  <si>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</si>
  <si>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</si>
  <si>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</si>
  <si>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</si>
  <si>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</si>
  <si>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</si>
  <si>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</si>
  <si>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</si>
  <si>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</si>
  <si>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</si>
  <si>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</si>
  <si>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</si>
  <si>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</si>
  <si>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</si>
  <si>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</si>
  <si>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</si>
  <si>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</si>
  <si>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</si>
  <si>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</si>
  <si>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</si>
  <si>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</si>
  <si>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</si>
  <si>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</si>
  <si>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</si>
  <si>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</si>
  <si>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</si>
  <si>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</si>
  <si>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</si>
  <si>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</si>
  <si>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</si>
  <si>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</si>
  <si>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</si>
  <si>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</si>
  <si>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</si>
  <si>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</si>
  <si>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</si>
  <si>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</si>
  <si>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</si>
  <si>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</si>
  <si>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</si>
  <si>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</si>
  <si>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</si>
  <si>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</si>
  <si>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</si>
  <si>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</si>
  <si>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</si>
  <si>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</si>
  <si>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</si>
  <si>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</si>
  <si>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</si>
  <si>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</si>
  <si>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</si>
  <si>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</si>
  <si>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</si>
  <si>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</si>
  <si>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</si>
  <si>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</si>
  <si>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</si>
  <si>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</si>
  <si>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</si>
  <si>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</si>
  <si>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</si>
  <si>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</si>
  <si>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</si>
  <si>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</si>
  <si>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</si>
  <si>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</si>
  <si>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</si>
  <si>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</si>
  <si>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</si>
  <si>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</si>
  <si>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</si>
  <si>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</si>
  <si>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</si>
  <si>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</si>
  <si>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</si>
  <si>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</si>
  <si>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</si>
  <si>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</si>
  <si>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</si>
  <si>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</si>
  <si>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</si>
  <si>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</si>
  <si>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</si>
  <si>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</si>
  <si>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</si>
  <si>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</si>
  <si>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</si>
  <si>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</si>
  <si>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</si>
  <si>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</si>
  <si>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</si>
  <si>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</si>
  <si>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</si>
  <si>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</si>
  <si>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</si>
  <si>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</si>
  <si>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</si>
  <si>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</si>
  <si>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</si>
  <si>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</si>
  <si>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</si>
  <si>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</si>
  <si>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</si>
  <si>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</si>
  <si>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</si>
  <si>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</si>
  <si>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</si>
  <si>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</si>
  <si>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</si>
  <si>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</si>
  <si>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</si>
  <si>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</si>
  <si>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</si>
  <si>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</si>
  <si>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</si>
  <si>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</si>
  <si>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</si>
  <si>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</si>
  <si>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</si>
  <si>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</si>
  <si>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</si>
  <si>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</si>
  <si>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</si>
  <si>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</si>
  <si>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</si>
  <si>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</si>
  <si>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</si>
  <si>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</si>
  <si>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</si>
  <si>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</si>
  <si>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</si>
  <si>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</si>
  <si>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</si>
  <si>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</si>
  <si>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</si>
  <si>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</si>
  <si>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</si>
  <si>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</si>
  <si>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</si>
  <si>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</si>
  <si>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</si>
  <si>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</si>
  <si>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</si>
  <si>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</si>
  <si>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</si>
  <si>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</si>
  <si>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</si>
  <si>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</si>
  <si>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</si>
  <si>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</si>
  <si>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</si>
  <si>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</si>
  <si>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</si>
  <si>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</si>
  <si>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</si>
  <si>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</si>
  <si>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</si>
  <si>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</si>
  <si>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</si>
  <si>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</si>
  <si>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</si>
  <si>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</si>
  <si>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</si>
  <si>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</si>
  <si>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</si>
  <si>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</si>
  <si>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</si>
  <si>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</si>
  <si>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</si>
  <si>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</si>
  <si>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</si>
  <si>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</si>
  <si>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</si>
  <si>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</si>
  <si>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</si>
  <si>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</si>
  <si>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</si>
  <si>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</si>
  <si>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</si>
  <si>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</si>
  <si>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</si>
  <si>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</si>
  <si>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</si>
  <si>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</si>
  <si>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</si>
  <si>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</si>
  <si>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</si>
  <si>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</si>
  <si>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</si>
  <si>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</si>
  <si>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</si>
  <si>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</si>
  <si>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</si>
  <si>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</si>
  <si>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</si>
  <si>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</si>
  <si>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</si>
  <si>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</si>
  <si>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</si>
  <si>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</si>
  <si>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</si>
  <si>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</si>
  <si>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</si>
  <si>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</si>
  <si>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</si>
  <si>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</si>
  <si>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</si>
  <si>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</si>
  <si>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</si>
  <si>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</si>
  <si>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</si>
  <si>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</si>
  <si>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</si>
  <si>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</si>
  <si>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</si>
  <si>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</si>
  <si>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</si>
  <si>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</si>
  <si>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</si>
  <si>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</si>
  <si>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</si>
  <si>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</si>
  <si>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</si>
  <si>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</si>
  <si>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</si>
  <si>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</si>
  <si>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</si>
  <si>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</si>
  <si>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</si>
  <si>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</si>
  <si>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</si>
  <si>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</si>
  <si>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</si>
  <si>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</si>
  <si>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</si>
  <si>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</si>
  <si>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</si>
  <si>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</si>
  <si>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</si>
  <si>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</si>
  <si>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</si>
  <si>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</si>
  <si>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</si>
  <si>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</si>
  <si>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</si>
  <si>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</si>
  <si>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</si>
  <si>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</si>
  <si>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</si>
  <si>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</si>
  <si>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</si>
  <si>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</si>
  <si>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</si>
  <si>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</si>
  <si>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</si>
  <si>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</si>
  <si>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</si>
  <si>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</si>
  <si>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</si>
  <si>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</si>
  <si>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</si>
  <si>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</si>
  <si>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</si>
  <si>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</si>
  <si>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</si>
  <si>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</si>
  <si>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</si>
  <si>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</si>
  <si>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</si>
  <si>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</si>
  <si>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</si>
  <si>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</si>
  <si>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</si>
  <si>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</si>
  <si>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</si>
  <si>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</si>
  <si>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</si>
  <si>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</si>
  <si>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</si>
  <si>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</si>
  <si>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</si>
  <si>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</si>
  <si>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</si>
  <si>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</si>
  <si>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</si>
  <si>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</si>
  <si>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</si>
  <si>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</si>
  <si>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</si>
  <si>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</si>
  <si>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</si>
  <si>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</si>
  <si>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</si>
  <si>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</si>
  <si>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</si>
  <si>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</si>
  <si>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</si>
  <si>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</si>
  <si>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</si>
  <si>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</si>
  <si>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</si>
  <si>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</si>
  <si>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</si>
  <si>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</si>
  <si>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</si>
  <si>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</si>
  <si>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</si>
  <si>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</si>
  <si>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</si>
  <si>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</si>
  <si>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</si>
  <si>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</si>
  <si>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</si>
  <si>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</si>
  <si>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</si>
  <si>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</si>
  <si>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</si>
  <si>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</si>
  <si>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</si>
  <si>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</si>
  <si>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</si>
  <si>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</si>
  <si>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</si>
  <si>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</si>
  <si>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</si>
  <si>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</si>
  <si>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</si>
  <si>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</si>
  <si>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</si>
  <si>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</si>
  <si>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</si>
  <si>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</si>
  <si>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</si>
  <si>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</si>
  <si>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</si>
  <si>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</si>
  <si>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</si>
  <si>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</si>
  <si>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</si>
  <si>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</si>
  <si>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</si>
  <si>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</si>
  <si>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</si>
  <si>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</si>
  <si>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</si>
  <si>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</si>
  <si>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</si>
  <si>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</si>
  <si>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</si>
  <si>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</si>
  <si>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</si>
  <si>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</si>
  <si>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</si>
  <si>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</si>
  <si>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</si>
  <si>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</si>
  <si>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</si>
  <si>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</si>
  <si>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</si>
  <si>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</si>
  <si>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</si>
  <si>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</si>
  <si>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</si>
  <si>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</si>
  <si>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</si>
  <si>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</si>
  <si>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</si>
  <si>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</si>
  <si>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</si>
  <si>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</si>
  <si>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</si>
  <si>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</si>
  <si>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</si>
  <si>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</si>
  <si>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</si>
  <si>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</si>
  <si>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</si>
  <si>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</si>
  <si>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</si>
  <si>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</si>
  <si>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</si>
  <si>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</si>
  <si>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</si>
  <si>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</si>
  <si>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</si>
  <si>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</si>
  <si>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</si>
  <si>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</si>
  <si>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</si>
  <si>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</si>
  <si>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</si>
  <si>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</si>
  <si>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</si>
  <si>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</si>
  <si>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</si>
  <si>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</si>
  <si>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</si>
  <si>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</si>
  <si>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</si>
  <si>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</si>
  <si>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</si>
  <si>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</si>
  <si>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</si>
  <si>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</si>
  <si>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</si>
  <si>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</si>
  <si>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</si>
  <si>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</si>
  <si>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</si>
  <si>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</si>
  <si>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</si>
  <si>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</si>
  <si>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</si>
  <si>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</si>
  <si>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</si>
  <si>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</si>
  <si>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</si>
  <si>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</si>
  <si>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</si>
  <si>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</si>
  <si>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</si>
  <si>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</si>
  <si>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</si>
  <si>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</si>
  <si>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</si>
  <si>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</si>
  <si>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</si>
  <si>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</si>
  <si>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</si>
  <si>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</si>
  <si>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</si>
  <si>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</si>
  <si>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</si>
  <si>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</si>
  <si>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</si>
  <si>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</si>
  <si>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</si>
  <si>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</si>
  <si>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</si>
  <si>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</si>
  <si>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</si>
  <si>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</si>
  <si>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</si>
  <si>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</si>
  <si>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</si>
  <si>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</si>
  <si>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</si>
  <si>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</si>
  <si>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</si>
  <si>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</si>
  <si>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</si>
  <si>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</si>
  <si>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</si>
  <si>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</si>
  <si>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</si>
  <si>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</si>
  <si>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</si>
  <si>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</si>
  <si>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</si>
  <si>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</si>
  <si>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</si>
  <si>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</si>
  <si>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</si>
  <si>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</si>
  <si>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</si>
  <si>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</si>
  <si>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</si>
  <si>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</si>
  <si>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</si>
  <si>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</si>
  <si>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</si>
  <si>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</si>
  <si>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</si>
  <si>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</si>
  <si>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</si>
  <si>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</si>
  <si>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</si>
  <si>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</si>
  <si>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</si>
  <si>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</si>
  <si>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</si>
  <si>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</si>
  <si>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</si>
  <si>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</si>
  <si>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</si>
  <si>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</si>
  <si>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</si>
  <si>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</si>
  <si>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</si>
  <si>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</si>
  <si>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</si>
  <si>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</si>
  <si>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</si>
  <si>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</si>
  <si>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</si>
  <si>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</si>
  <si>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</si>
  <si>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</si>
  <si>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</si>
  <si>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</si>
  <si>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</si>
  <si>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</si>
  <si>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</si>
  <si>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</si>
  <si>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</si>
  <si>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</si>
  <si>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</si>
  <si>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</si>
  <si>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</si>
  <si>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</si>
  <si>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</si>
  <si>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</si>
  <si>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</si>
  <si>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</si>
  <si>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</si>
  <si>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</si>
  <si>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</si>
  <si>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</si>
  <si>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</si>
  <si>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</si>
  <si>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</si>
  <si>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</si>
  <si>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</si>
  <si>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</si>
  <si>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</si>
  <si>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</si>
  <si>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</si>
  <si>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</si>
  <si>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</si>
  <si>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</si>
  <si>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</si>
  <si>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</si>
  <si>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</si>
  <si>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</si>
  <si>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</si>
  <si>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</si>
  <si>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</si>
  <si>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</si>
  <si>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</si>
  <si>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</si>
  <si>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</si>
  <si>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</si>
  <si>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</si>
  <si>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</si>
  <si>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</si>
  <si>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</si>
  <si>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</si>
  <si>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</si>
  <si>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</si>
  <si>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</si>
  <si>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</si>
  <si>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</si>
  <si>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</si>
  <si>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</si>
  <si>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</si>
  <si>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</si>
  <si>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</si>
  <si>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</si>
  <si>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</si>
  <si>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</si>
  <si>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</si>
  <si>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</si>
  <si>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</si>
  <si>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</si>
  <si>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</si>
  <si>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</si>
  <si>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</si>
  <si>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</si>
  <si>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</si>
  <si>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</si>
  <si>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</si>
  <si>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</si>
  <si>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</si>
  <si>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</si>
  <si>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</si>
  <si>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</si>
  <si>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</si>
  <si>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</si>
  <si>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</si>
  <si>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</si>
  <si>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</si>
  <si>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</si>
  <si>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</si>
  <si>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</si>
  <si>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</si>
  <si>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</si>
  <si>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</si>
  <si>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</si>
  <si>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</si>
  <si>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</si>
  <si>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</si>
  <si>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</si>
  <si>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</si>
  <si>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</si>
  <si>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</si>
  <si>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</si>
  <si>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</si>
  <si>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</si>
  <si>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</si>
  <si>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</si>
  <si>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</si>
  <si>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</si>
  <si>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</si>
  <si>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</si>
  <si>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</si>
  <si>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</si>
  <si>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</si>
  <si>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</si>
  <si>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</si>
  <si>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</si>
  <si>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</si>
  <si>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</si>
  <si>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</si>
  <si>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</si>
  <si>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</si>
  <si>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</si>
  <si>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</si>
  <si>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</si>
  <si>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</si>
  <si>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</si>
  <si>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</si>
  <si>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</si>
  <si>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</si>
  <si>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</si>
  <si>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</si>
  <si>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</si>
  <si>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</si>
  <si>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</si>
  <si>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</si>
  <si>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</si>
  <si>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</si>
  <si>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</si>
  <si>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</si>
  <si>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</si>
  <si>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</si>
  <si>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</si>
  <si>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</si>
  <si>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</si>
  <si>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</si>
  <si>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</si>
  <si>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</si>
  <si>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</si>
  <si>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</si>
  <si>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</si>
  <si>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</si>
  <si>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</si>
  <si>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</si>
  <si>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</si>
  <si>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</si>
  <si>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</si>
  <si>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</si>
  <si>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</si>
  <si>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</si>
  <si>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</si>
  <si>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</si>
  <si>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</si>
  <si>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</si>
  <si>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</si>
  <si>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</si>
  <si>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</si>
  <si>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</si>
  <si>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</si>
  <si>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</si>
  <si>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</si>
  <si>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</si>
  <si>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</si>
  <si>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</si>
  <si>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</si>
  <si>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</si>
  <si>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</si>
  <si>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</si>
  <si>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</si>
  <si>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</si>
  <si>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</si>
  <si>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</si>
  <si>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</si>
  <si>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</si>
  <si>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</si>
  <si>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</si>
  <si>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</si>
  <si>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</si>
  <si>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</si>
  <si>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</si>
  <si>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</si>
  <si>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</si>
  <si>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</si>
  <si>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</si>
  <si>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</si>
  <si>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</si>
  <si>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</si>
  <si>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</si>
  <si>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</si>
  <si>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</si>
  <si>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</si>
  <si>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</si>
  <si>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</si>
  <si>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</si>
  <si>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</si>
  <si>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</si>
  <si>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</si>
  <si>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</si>
  <si>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</si>
  <si>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</si>
  <si>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</si>
  <si>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</si>
  <si>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</si>
  <si>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</si>
  <si>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</si>
  <si>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</si>
  <si>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</si>
  <si>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</si>
  <si>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</si>
  <si>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</si>
  <si>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</si>
  <si>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</si>
  <si>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</si>
  <si>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</si>
  <si>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</si>
  <si>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</si>
  <si>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</si>
  <si>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</si>
  <si>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</si>
  <si>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</si>
  <si>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</si>
  <si>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</si>
  <si>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</si>
  <si>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</si>
  <si>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</si>
  <si>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</si>
  <si>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</si>
  <si>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</si>
  <si>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</si>
  <si>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</si>
  <si>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</si>
  <si>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</si>
  <si>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</si>
  <si>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</si>
  <si>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</si>
  <si>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</si>
  <si>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</si>
  <si>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</si>
  <si>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</si>
  <si>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</si>
  <si>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</si>
  <si>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</si>
  <si>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</si>
  <si>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</si>
  <si>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</si>
  <si>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</si>
  <si>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</si>
  <si>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</si>
  <si>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</si>
  <si>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</si>
  <si>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</si>
  <si>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</si>
  <si>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</si>
  <si>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</si>
  <si>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</si>
  <si>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</si>
  <si>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</si>
  <si>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</si>
  <si>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</si>
  <si>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</si>
  <si>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</si>
  <si>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</si>
  <si>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</si>
  <si>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</si>
  <si>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</si>
  <si>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</si>
  <si>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</si>
  <si>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</si>
  <si>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</si>
  <si>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</si>
  <si>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</si>
  <si>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</si>
  <si>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</si>
  <si>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</si>
  <si>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</si>
  <si>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</si>
  <si>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</si>
  <si>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</si>
  <si>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CML Microcircuits (UK) Ltd.</t>
  </si>
  <si>
    <t>The design and manufacture of semiconductor integrated circuits and electronic board assemblies.</t>
  </si>
  <si>
    <t>Registered Number - 1625838 England      VAT No. GB 368 6007 36     DUNS Number 294445325</t>
  </si>
  <si>
    <t>Oval Park, Hatfield Road, Langford, Maldon, Essex. CM9 6WG.  UK</t>
  </si>
  <si>
    <t>Mr B Sandhu</t>
  </si>
  <si>
    <t>bsandhu@cmlmicro.com</t>
  </si>
  <si>
    <t>0044 1621 875500</t>
  </si>
  <si>
    <t>HO Quality</t>
  </si>
  <si>
    <t>100%</t>
  </si>
  <si>
    <t>Hong Kong SAR (see also separate country code entry under HK)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</si>
</sst>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sandhu@cmlmicr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sandhu@cmlmicr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E470FA7-4CD5-400A-9FAC-E5289D879AF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5480F92-B735-4DA3-8080-C351DC27633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7" zoomScalePageLayoutView="70" workbookViewId="0">
      <selection activeCell="F89" sqref="F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45457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485</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10411D7-54DF-432E-8023-86D4B132F5AB}"/>
    <hyperlink ref="D20" r:id="rId4" xr:uid="{C6DDA98A-745B-42DE-BE06-96A20FB5681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J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650</v>
      </c>
      <c r="B5" s="182" t="s">
        <v>1119</v>
      </c>
      <c r="C5" s="186" t="s">
        <v>2267</v>
      </c>
      <c r="D5" s="230"/>
      <c r="E5" s="182" t="s">
        <v>1088</v>
      </c>
      <c r="F5" s="182" t="s">
        <v>650</v>
      </c>
      <c r="G5" s="182" t="s">
        <v>13217</v>
      </c>
      <c r="H5" s="183">
        <v>0</v>
      </c>
      <c r="I5" s="184" t="s">
        <v>1541</v>
      </c>
      <c r="J5" s="184" t="s">
        <v>1542</v>
      </c>
      <c r="K5" s="224"/>
      <c r="L5" s="224"/>
      <c r="M5" s="224"/>
      <c r="N5" s="224"/>
      <c r="O5" s="224"/>
      <c r="P5" s="185"/>
      <c r="Q5" s="225"/>
      <c r="R5" s="182" t="str">
        <f ca="1">IF(ISERROR($V5),"",OFFSET('Smelter Look-up'!$C$4,$V5-4,0)&amp;"")</f>
        <v>Argor-Heraeus S.A.</v>
      </c>
      <c r="S5" s="181" t="str">
        <f ca="1">IF(B5="","",IF(ISERROR(MATCH($E5,CL,0)),"Unknown",INDIRECT("'C'!$A$"&amp;MATCH($E5,CL,0)+1)))</f>
        <v>CH</v>
      </c>
      <c r="T5" s="181" t="str">
        <f ca="1">IF(B5="","",IF(ISERROR(MATCH($J5,SorP!$B$1:$B$6226,0)),"",INDIRECT("'SorP'!$A$"&amp;MATCH($S5&amp;$J5,SorP!C:C,0))))</f>
        <v>CH-TI</v>
      </c>
      <c r="U5" s="201"/>
      <c r="V5" s="226">
        <f>IF(C5="",NA(),IF(OR(C5="Smelter not listed",C5="Smelter not yet identified"),MATCH($B5&amp;$D5,'Smelter Look-up'!$J:$J,0),MATCH($B5&amp;$C5,'Smelter Look-up'!$J:$J,0)))</f>
        <v>28</v>
      </c>
      <c r="X5" s="227">
        <f t="shared" ref="X5" si="0">IF(AND(C5="Smelter not listed",OR(LEN(D5)=0,LEN(E5)=0)),1,0)</f>
        <v>0</v>
      </c>
      <c r="AB5" s="228" t="str">
        <f t="shared" ref="AB5" si="1">B5&amp;C5</f>
        <v>GoldArgor-Heraeus S.A.</v>
      </c>
    </row>
    <row r="6" spans="1:34" s="227" customFormat="1" ht="20.100000000000001" customHeight="1">
      <c r="A6" s="262" t="s">
        <v>673</v>
      </c>
      <c r="B6" s="182" t="s">
        <v>1119</v>
      </c>
      <c r="C6" s="186" t="s">
        <v>2483</v>
      </c>
      <c r="D6" s="230"/>
      <c r="E6" s="182" t="s">
        <v>1090</v>
      </c>
      <c r="F6" s="182" t="s">
        <v>673</v>
      </c>
      <c r="G6" s="182" t="s">
        <v>13217</v>
      </c>
      <c r="H6" s="183">
        <v>0</v>
      </c>
      <c r="I6" s="184" t="s">
        <v>1581</v>
      </c>
      <c r="J6" s="184" t="s">
        <v>15864</v>
      </c>
      <c r="K6" s="224"/>
      <c r="L6" s="224"/>
      <c r="M6" s="224"/>
      <c r="N6" s="224"/>
      <c r="O6" s="224"/>
      <c r="P6" s="185"/>
      <c r="Q6" s="225"/>
      <c r="R6" s="182" t="str">
        <f ca="1">IF(ISERROR($V6),"",OFFSET('Smelter Look-up'!$C$4,$V6-4,0)&amp;"")</f>
        <v>Heraeus Metals Hong Kong Ltd.</v>
      </c>
      <c r="S6" s="181" t="str">
        <f t="shared" ref="S6:S37" ca="1" si="2">IF(B6="","",IF(ISERROR(MATCH($E6,CL,0)),"Unknown",INDIRECT("'C'!$A$"&amp;MATCH($E6,CL,0)+1)))</f>
        <v>CN</v>
      </c>
      <c r="T6" s="181" t="str">
        <f ca="1">IF(B6="","",IF(ISERROR(MATCH($J6,SorP!$B$1:$B$6226,0)),"",INDIRECT("'SorP'!$A$"&amp;MATCH($S6&amp;$J6,SorP!C:C,0))))</f>
        <v/>
      </c>
      <c r="U6" s="201"/>
      <c r="V6" s="226">
        <f>IF(C6="",NA(),IF(OR(C6="Smelter not listed",C6="Smelter not yet identified"),MATCH($B6&amp;$D6,'Smelter Look-up'!$J:$J,0),MATCH($B6&amp;$C6,'Smelter Look-up'!$J:$J,0)))</f>
        <v>111</v>
      </c>
      <c r="X6" s="227">
        <f t="shared" ref="X6:X37" si="3">IF(AND(C6="Smelter not listed",OR(LEN(D6)=0,LEN(E6)=0)),1,0)</f>
        <v>0</v>
      </c>
      <c r="AB6" s="228" t="str">
        <f t="shared" ref="AB6:AB37" si="4">B6&amp;C6</f>
        <v>GoldHeraeus Metals Hong Kong Ltd.</v>
      </c>
    </row>
    <row r="7" spans="1:34" s="227" customFormat="1" ht="20.100000000000001" customHeight="1">
      <c r="A7" s="262" t="s">
        <v>726</v>
      </c>
      <c r="B7" s="182" t="s">
        <v>1119</v>
      </c>
      <c r="C7" s="186" t="s">
        <v>1221</v>
      </c>
      <c r="D7" s="230"/>
      <c r="E7" s="182" t="s">
        <v>1098</v>
      </c>
      <c r="F7" s="182" t="s">
        <v>726</v>
      </c>
      <c r="G7" s="182" t="s">
        <v>13217</v>
      </c>
      <c r="H7" s="183">
        <v>0</v>
      </c>
      <c r="I7" s="184" t="s">
        <v>1655</v>
      </c>
      <c r="J7" s="184" t="s">
        <v>1656</v>
      </c>
      <c r="K7" s="224"/>
      <c r="L7" s="224"/>
      <c r="M7" s="224"/>
      <c r="N7" s="224"/>
      <c r="O7" s="224"/>
      <c r="P7" s="185"/>
      <c r="Q7" s="225"/>
      <c r="R7" s="182" t="str">
        <f ca="1">IF(ISERROR($V7),"",OFFSET('Smelter Look-up'!$C$4,$V7-4,0)&amp;"")</f>
        <v>Tanaka Kikinzoku Kogyo K.K.</v>
      </c>
      <c r="S7" s="181" t="str">
        <f t="shared" ca="1" si="2"/>
        <v>JP</v>
      </c>
      <c r="T7" s="181" t="str">
        <f ca="1">IF(B7="","",IF(ISERROR(MATCH($J7,SorP!$B$1:$B$6226,0)),"",INDIRECT("'SorP'!$A$"&amp;MATCH($S7&amp;$J7,SorP!C:C,0))))</f>
        <v>JP-14</v>
      </c>
      <c r="U7" s="201"/>
      <c r="V7" s="226">
        <f>IF(C7="",NA(),IF(OR(C7="Smelter not listed",C7="Smelter not yet identified"),MATCH($B7&amp;$D7,'Smelter Look-up'!$J:$J,0),MATCH($B7&amp;$C7,'Smelter Look-up'!$J:$J,0)))</f>
        <v>289</v>
      </c>
      <c r="X7" s="227">
        <f t="shared" si="3"/>
        <v>0</v>
      </c>
      <c r="AB7" s="228" t="str">
        <f t="shared" si="4"/>
        <v>GoldTanaka Kikinzoku Kogyo K.K.</v>
      </c>
    </row>
    <row r="8" spans="1:34" s="227" customFormat="1" ht="20.100000000000001" customHeight="1">
      <c r="A8" s="262" t="s">
        <v>699</v>
      </c>
      <c r="B8" s="182" t="s">
        <v>1119</v>
      </c>
      <c r="C8" s="186" t="s">
        <v>2134</v>
      </c>
      <c r="D8" s="230"/>
      <c r="E8" s="182" t="s">
        <v>1090</v>
      </c>
      <c r="F8" s="182" t="s">
        <v>699</v>
      </c>
      <c r="G8" s="182" t="s">
        <v>13217</v>
      </c>
      <c r="H8" s="183">
        <v>0</v>
      </c>
      <c r="I8" s="184" t="s">
        <v>1613</v>
      </c>
      <c r="J8" s="184" t="s">
        <v>15864</v>
      </c>
      <c r="K8" s="224"/>
      <c r="L8" s="224"/>
      <c r="M8" s="224"/>
      <c r="N8" s="224"/>
      <c r="O8" s="224"/>
      <c r="P8" s="185"/>
      <c r="Q8" s="225"/>
      <c r="R8" s="182" t="str">
        <f ca="1">IF(ISERROR($V8),"",OFFSET('Smelter Look-up'!$C$4,$V8-4,0)&amp;"")</f>
        <v>Metalor Technologies (Hong Kong) Ltd.</v>
      </c>
      <c r="S8" s="181" t="str">
        <f t="shared" ca="1" si="2"/>
        <v>CN</v>
      </c>
      <c r="T8" s="181" t="str">
        <f ca="1">IF(B8="","",IF(ISERROR(MATCH($J8,SorP!$B$1:$B$6226,0)),"",INDIRECT("'SorP'!$A$"&amp;MATCH($S8&amp;$J8,SorP!C:C,0))))</f>
        <v/>
      </c>
      <c r="U8" s="201"/>
      <c r="V8" s="226">
        <f>IF(C8="",NA(),IF(OR(C8="Smelter not listed",C8="Smelter not yet identified"),MATCH($B8&amp;$D8,'Smelter Look-up'!$J:$J,0),MATCH($B8&amp;$C8,'Smelter Look-up'!$J:$J,0)))</f>
        <v>183</v>
      </c>
      <c r="X8" s="227">
        <f t="shared" si="3"/>
        <v>0</v>
      </c>
      <c r="AB8" s="228" t="str">
        <f t="shared" si="4"/>
        <v>GoldMetalor Technologies (Hong Kong) Ltd.</v>
      </c>
    </row>
    <row r="9" spans="1:34" s="227" customFormat="1" ht="20.100000000000001" customHeight="1">
      <c r="A9" s="262" t="s">
        <v>766</v>
      </c>
      <c r="B9" s="182" t="s">
        <v>1120</v>
      </c>
      <c r="C9" s="186" t="s">
        <v>811</v>
      </c>
      <c r="D9" s="230"/>
      <c r="E9" s="182" t="s">
        <v>1105</v>
      </c>
      <c r="F9" s="182" t="s">
        <v>766</v>
      </c>
      <c r="G9" s="182" t="s">
        <v>13217</v>
      </c>
      <c r="H9" s="183">
        <v>0</v>
      </c>
      <c r="I9" s="184" t="s">
        <v>1766</v>
      </c>
      <c r="J9" s="184" t="s">
        <v>8666</v>
      </c>
      <c r="K9" s="224"/>
      <c r="L9" s="224"/>
      <c r="M9" s="224"/>
      <c r="N9" s="224"/>
      <c r="O9" s="224"/>
      <c r="P9" s="185"/>
      <c r="Q9" s="225"/>
      <c r="R9" s="182" t="str">
        <f ca="1">IF(ISERROR($V9),"",OFFSET('Smelter Look-up'!$C$4,$V9-4,0)&amp;"")</f>
        <v>Malaysia Smelting Corporation (MSC)</v>
      </c>
      <c r="S9" s="181" t="str">
        <f t="shared" ca="1" si="2"/>
        <v>MY</v>
      </c>
      <c r="T9" s="181" t="str">
        <f ca="1">IF(B9="","",IF(ISERROR(MATCH($J9,SorP!$B$1:$B$6226,0)),"",INDIRECT("'SorP'!$A$"&amp;MATCH($S9&amp;$J9,SorP!C:C,0))))</f>
        <v>MY-07</v>
      </c>
      <c r="U9" s="201"/>
      <c r="V9" s="226">
        <f>IF(C9="",NA(),IF(OR(C9="Smelter not listed",C9="Smelter not yet identified"),MATCH($B9&amp;$D9,'Smelter Look-up'!$J:$J,0),MATCH($B9&amp;$C9,'Smelter Look-up'!$J:$J,0)))</f>
        <v>474</v>
      </c>
      <c r="X9" s="227">
        <f t="shared" si="3"/>
        <v>0</v>
      </c>
      <c r="AB9" s="228" t="str">
        <f t="shared" si="4"/>
        <v>TinMalaysia Smelting Corporation (MSC)</v>
      </c>
    </row>
    <row r="10" spans="1:34" s="227" customFormat="1" ht="20.100000000000001" customHeight="1">
      <c r="A10" s="262" t="s">
        <v>794</v>
      </c>
      <c r="B10" s="182" t="s">
        <v>1120</v>
      </c>
      <c r="C10" s="186" t="s">
        <v>13779</v>
      </c>
      <c r="D10" s="230"/>
      <c r="E10" s="182" t="s">
        <v>1095</v>
      </c>
      <c r="F10" s="182" t="s">
        <v>794</v>
      </c>
      <c r="G10" s="182" t="s">
        <v>13217</v>
      </c>
      <c r="H10" s="183">
        <v>0</v>
      </c>
      <c r="I10" s="184" t="s">
        <v>1778</v>
      </c>
      <c r="J10" s="184" t="s">
        <v>6047</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IF(C10="",NA(),IF(OR(C10="Smelter not listed",C10="Smelter not yet identified"),MATCH($B10&amp;$D10,'Smelter Look-up'!$J:$J,0),MATCH($B10&amp;$C10,'Smelter Look-up'!$J:$J,0)))</f>
        <v>532</v>
      </c>
      <c r="X10" s="227">
        <f t="shared" si="3"/>
        <v>0</v>
      </c>
      <c r="AB10" s="228" t="str">
        <f t="shared" si="4"/>
        <v>TinPT Timah Tbk Kundur</v>
      </c>
    </row>
    <row r="11" spans="1:34" s="227" customFormat="1" ht="20.100000000000001" customHeight="1">
      <c r="A11" s="262" t="s">
        <v>726</v>
      </c>
      <c r="B11" s="182" t="s">
        <v>1119</v>
      </c>
      <c r="C11" s="186" t="s">
        <v>1221</v>
      </c>
      <c r="D11" s="230"/>
      <c r="E11" s="182" t="s">
        <v>1098</v>
      </c>
      <c r="F11" s="182" t="s">
        <v>726</v>
      </c>
      <c r="G11" s="182" t="s">
        <v>13217</v>
      </c>
      <c r="H11" s="183">
        <v>0</v>
      </c>
      <c r="I11" s="184" t="s">
        <v>1655</v>
      </c>
      <c r="J11" s="184" t="s">
        <v>1656</v>
      </c>
      <c r="K11" s="224"/>
      <c r="L11" s="224"/>
      <c r="M11" s="224"/>
      <c r="N11" s="224"/>
      <c r="O11" s="224"/>
      <c r="P11" s="185"/>
      <c r="Q11" s="225"/>
      <c r="R11" s="182" t="str">
        <f ca="1">IF(ISERROR($V11),"",OFFSET('Smelter Look-up'!$C$4,$V11-4,0)&amp;"")</f>
        <v>Tanaka Kikinzoku Kogyo K.K.</v>
      </c>
      <c r="S11" s="181" t="str">
        <f t="shared" ca="1" si="2"/>
        <v>JP</v>
      </c>
      <c r="T11" s="181" t="str">
        <f ca="1">IF(B11="","",IF(ISERROR(MATCH($J11,SorP!$B$1:$B$6226,0)),"",INDIRECT("'SorP'!$A$"&amp;MATCH($S11&amp;$J11,SorP!C:C,0))))</f>
        <v>JP-14</v>
      </c>
      <c r="U11" s="201"/>
      <c r="V11" s="226">
        <f>IF(C11="",NA(),IF(OR(C11="Smelter not listed",C11="Smelter not yet identified"),MATCH($B11&amp;$D11,'Smelter Look-up'!$J:$J,0),MATCH($B11&amp;$C11,'Smelter Look-up'!$J:$J,0)))</f>
        <v>289</v>
      </c>
      <c r="X11" s="227">
        <f t="shared" si="3"/>
        <v>0</v>
      </c>
      <c r="AB11" s="228" t="str">
        <f t="shared" si="4"/>
        <v>GoldTanaka Kikinzoku Kogyo K.K.</v>
      </c>
    </row>
    <row r="12" spans="1:34" s="227" customFormat="1" ht="20.100000000000001" customHeight="1">
      <c r="A12" s="262" t="s">
        <v>699</v>
      </c>
      <c r="B12" s="182" t="s">
        <v>1119</v>
      </c>
      <c r="C12" s="186" t="s">
        <v>2134</v>
      </c>
      <c r="D12" s="230"/>
      <c r="E12" s="182" t="s">
        <v>1090</v>
      </c>
      <c r="F12" s="182" t="s">
        <v>699</v>
      </c>
      <c r="G12" s="182" t="s">
        <v>13217</v>
      </c>
      <c r="H12" s="183">
        <v>0</v>
      </c>
      <c r="I12" s="184" t="s">
        <v>1613</v>
      </c>
      <c r="J12" s="184" t="s">
        <v>15864</v>
      </c>
      <c r="K12" s="224"/>
      <c r="L12" s="224"/>
      <c r="M12" s="224"/>
      <c r="N12" s="224"/>
      <c r="O12" s="224"/>
      <c r="P12" s="185"/>
      <c r="Q12" s="225"/>
      <c r="R12" s="182" t="str">
        <f ca="1">IF(ISERROR($V12),"",OFFSET('Smelter Look-up'!$C$4,$V12-4,0)&amp;"")</f>
        <v>Metalor Technologies (Hong Kong) Ltd.</v>
      </c>
      <c r="S12" s="181" t="str">
        <f t="shared" ca="1" si="2"/>
        <v>CN</v>
      </c>
      <c r="T12" s="181" t="str">
        <f ca="1">IF(B12="","",IF(ISERROR(MATCH($J12,SorP!$B$1:$B$6226,0)),"",INDIRECT("'SorP'!$A$"&amp;MATCH($S12&amp;$J12,SorP!C:C,0))))</f>
        <v/>
      </c>
      <c r="U12" s="201"/>
      <c r="V12" s="226">
        <f>IF(C12="",NA(),IF(OR(C12="Smelter not listed",C12="Smelter not yet identified"),MATCH($B12&amp;$D12,'Smelter Look-up'!$J:$J,0),MATCH($B12&amp;$C12,'Smelter Look-up'!$J:$J,0)))</f>
        <v>183</v>
      </c>
      <c r="X12" s="227">
        <f t="shared" si="3"/>
        <v>0</v>
      </c>
      <c r="AB12" s="228" t="str">
        <f t="shared" si="4"/>
        <v>GoldMetalor Technologies (Hong Kong) Ltd.</v>
      </c>
    </row>
    <row r="13" spans="1:34" s="227" customFormat="1" ht="20.100000000000001" customHeight="1">
      <c r="A13" s="262" t="s">
        <v>766</v>
      </c>
      <c r="B13" s="182" t="s">
        <v>1120</v>
      </c>
      <c r="C13" s="186" t="s">
        <v>811</v>
      </c>
      <c r="D13" s="230"/>
      <c r="E13" s="182" t="s">
        <v>1105</v>
      </c>
      <c r="F13" s="182" t="s">
        <v>766</v>
      </c>
      <c r="G13" s="182" t="s">
        <v>13217</v>
      </c>
      <c r="H13" s="183">
        <v>0</v>
      </c>
      <c r="I13" s="184" t="s">
        <v>1766</v>
      </c>
      <c r="J13" s="184" t="s">
        <v>8666</v>
      </c>
      <c r="K13" s="224"/>
      <c r="L13" s="224"/>
      <c r="M13" s="224"/>
      <c r="N13" s="224"/>
      <c r="O13" s="224"/>
      <c r="P13" s="185"/>
      <c r="Q13" s="225"/>
      <c r="R13" s="182" t="str">
        <f ca="1">IF(ISERROR($V13),"",OFFSET('Smelter Look-up'!$C$4,$V13-4,0)&amp;"")</f>
        <v>Malaysia Smelting Corporation (MSC)</v>
      </c>
      <c r="S13" s="181" t="str">
        <f t="shared" ca="1" si="2"/>
        <v>MY</v>
      </c>
      <c r="T13" s="181" t="str">
        <f ca="1">IF(B13="","",IF(ISERROR(MATCH($J13,SorP!$B$1:$B$6226,0)),"",INDIRECT("'SorP'!$A$"&amp;MATCH($S13&amp;$J13,SorP!C:C,0))))</f>
        <v>MY-07</v>
      </c>
      <c r="U13" s="201"/>
      <c r="V13" s="226">
        <f>IF(C13="",NA(),IF(OR(C13="Smelter not listed",C13="Smelter not yet identified"),MATCH($B13&amp;$D13,'Smelter Look-up'!$J:$J,0),MATCH($B13&amp;$C13,'Smelter Look-up'!$J:$J,0)))</f>
        <v>474</v>
      </c>
      <c r="X13" s="227">
        <f t="shared" si="3"/>
        <v>0</v>
      </c>
      <c r="AB13" s="228" t="str">
        <f t="shared" si="4"/>
        <v>TinMalaysia Smelting Corporation (MSC)</v>
      </c>
    </row>
    <row r="14" spans="1:34" s="227" customFormat="1" ht="20.100000000000001" customHeight="1">
      <c r="A14" s="262" t="s">
        <v>794</v>
      </c>
      <c r="B14" s="182" t="s">
        <v>1120</v>
      </c>
      <c r="C14" s="186" t="s">
        <v>13779</v>
      </c>
      <c r="D14" s="230"/>
      <c r="E14" s="182" t="s">
        <v>1095</v>
      </c>
      <c r="F14" s="182" t="s">
        <v>794</v>
      </c>
      <c r="G14" s="182" t="s">
        <v>13217</v>
      </c>
      <c r="H14" s="183">
        <v>0</v>
      </c>
      <c r="I14" s="184" t="s">
        <v>1778</v>
      </c>
      <c r="J14" s="184" t="s">
        <v>6047</v>
      </c>
      <c r="K14" s="224"/>
      <c r="L14" s="224"/>
      <c r="M14" s="224"/>
      <c r="N14" s="224"/>
      <c r="O14" s="224"/>
      <c r="P14" s="185"/>
      <c r="Q14" s="225"/>
      <c r="R14" s="182" t="str">
        <f ca="1">IF(ISERROR($V14),"",OFFSET('Smelter Look-up'!$C$4,$V14-4,0)&amp;"")</f>
        <v>PT Timah Tbk Kundur</v>
      </c>
      <c r="S14" s="181" t="str">
        <f t="shared" ca="1" si="2"/>
        <v>ID</v>
      </c>
      <c r="T14" s="181" t="str">
        <f ca="1">IF(B14="","",IF(ISERROR(MATCH($J14,SorP!$B$1:$B$6226,0)),"",INDIRECT("'SorP'!$A$"&amp;MATCH($S14&amp;$J14,SorP!C:C,0))))</f>
        <v>ID-RI</v>
      </c>
      <c r="U14" s="201"/>
      <c r="V14" s="226">
        <f>IF(C14="",NA(),IF(OR(C14="Smelter not listed",C14="Smelter not yet identified"),MATCH($B14&amp;$D14,'Smelter Look-up'!$J:$J,0),MATCH($B14&amp;$C14,'Smelter Look-up'!$J:$J,0)))</f>
        <v>532</v>
      </c>
      <c r="X14" s="227">
        <f t="shared" si="3"/>
        <v>0</v>
      </c>
      <c r="AB14" s="228" t="str">
        <f t="shared" si="4"/>
        <v>TinPT Timah Tbk Kundur</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B87C805-EF9E-4A71-8B7A-32C642F586D7}"/>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CML Microcircuits (UK)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The design and manufacture of semiconductor integrated circuits and electronic board assemblies.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Mr B Sandhu</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bsandhu@cmlmicro.com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0044 1621 875500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Mr B Sandhu</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bsandhu@cmlmicro.com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45457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110D6B44-5B25-4CED-A2B7-9D84641A3C49}"/>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Baljinder Sandhu</cp:lastModifiedBy>
  <cp:lastPrinted>2015-04-21T20:47:43Z</cp:lastPrinted>
  <dcterms:created xsi:type="dcterms:W3CDTF">2010-06-21T21:00:23Z</dcterms:created>
  <dcterms:modified xsi:type="dcterms:W3CDTF">2024-06-14T14:45:53Z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