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13034\Desktop\"/>
    </mc:Choice>
  </mc:AlternateContent>
  <workbookProtection workbookAlgorithmName="SHA-512" workbookHashValue="xV3V0BvUUHTVojthRaZ2o65DO4P4spespKKq6utRFZyIiHzcI2Eqi6YkYIm5WJhxvdRAWLLO3uVPzVotx6egxg==" workbookSaltValue="GSW5kE3fybFX1FR+U6GJOQ==" workbookSpinCount="100000" lockStructure="1"/>
  <bookViews>
    <workbookView xWindow="0" yWindow="0" windowWidth="19200" windowHeight="645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6" i="5" l="1"/>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T5" i="5"/>
  <c r="B5" i="5"/>
  <c r="V5" i="5"/>
  <c r="J5" i="5"/>
  <c r="E5" i="5"/>
  <c r="X5" i="5" s="1"/>
  <c r="S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6" i="5"/>
  <c r="B7" i="5"/>
  <c r="B8" i="5"/>
  <c r="C5" i="5"/>
  <c r="C6" i="5"/>
  <c r="V6" i="5"/>
  <c r="J6" i="5"/>
  <c r="C7" i="5"/>
  <c r="V7" i="5"/>
  <c r="J7" i="5"/>
  <c r="C8" i="5"/>
  <c r="V8" i="5"/>
  <c r="J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X6" i="5" s="1"/>
  <c r="E7" i="5"/>
  <c r="X7" i="5" s="1"/>
  <c r="E8" i="5"/>
  <c r="V9" i="5"/>
  <c r="E9" i="5"/>
  <c r="X9" i="5" s="1"/>
  <c r="V10" i="5"/>
  <c r="E10" i="5"/>
  <c r="X10" i="5" s="1"/>
  <c r="V11" i="5"/>
  <c r="E11" i="5"/>
  <c r="X11" i="5" s="1"/>
  <c r="V12" i="5"/>
  <c r="E12" i="5"/>
  <c r="X12" i="5" s="1"/>
  <c r="V13" i="5"/>
  <c r="E13" i="5"/>
  <c r="X13" i="5" s="1"/>
  <c r="V14" i="5"/>
  <c r="E14" i="5"/>
  <c r="V15" i="5"/>
  <c r="E15" i="5"/>
  <c r="X15" i="5" s="1"/>
  <c r="V16" i="5"/>
  <c r="E16" i="5"/>
  <c r="X16" i="5" s="1"/>
  <c r="V17" i="5"/>
  <c r="E17" i="5"/>
  <c r="X17" i="5" s="1"/>
  <c r="V18" i="5"/>
  <c r="E18" i="5"/>
  <c r="X18" i="5" s="1"/>
  <c r="V19" i="5"/>
  <c r="E19" i="5"/>
  <c r="X19" i="5" s="1"/>
  <c r="V20" i="5"/>
  <c r="E20" i="5"/>
  <c r="V21" i="5"/>
  <c r="E21" i="5"/>
  <c r="X21" i="5" s="1"/>
  <c r="V22" i="5"/>
  <c r="E22" i="5"/>
  <c r="X22" i="5" s="1"/>
  <c r="V23" i="5"/>
  <c r="E23" i="5"/>
  <c r="X23" i="5" s="1"/>
  <c r="V24" i="5"/>
  <c r="E24" i="5"/>
  <c r="X24" i="5" s="1"/>
  <c r="V25" i="5"/>
  <c r="E25" i="5"/>
  <c r="X25" i="5" s="1"/>
  <c r="V26" i="5"/>
  <c r="E26" i="5"/>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V51" i="5"/>
  <c r="E51" i="5"/>
  <c r="X51" i="5" s="1"/>
  <c r="V52" i="5"/>
  <c r="E52" i="5"/>
  <c r="X52" i="5" s="1"/>
  <c r="V53" i="5"/>
  <c r="E53" i="5"/>
  <c r="X53" i="5" s="1"/>
  <c r="V54" i="5"/>
  <c r="E54" i="5"/>
  <c r="X54" i="5" s="1"/>
  <c r="V55" i="5"/>
  <c r="E55" i="5"/>
  <c r="X55" i="5" s="1"/>
  <c r="V56" i="5"/>
  <c r="E56" i="5"/>
  <c r="V57" i="5"/>
  <c r="E57" i="5"/>
  <c r="X57" i="5" s="1"/>
  <c r="V58" i="5"/>
  <c r="E58" i="5"/>
  <c r="X58" i="5" s="1"/>
  <c r="V59" i="5"/>
  <c r="E59" i="5"/>
  <c r="X59" i="5" s="1"/>
  <c r="V60" i="5"/>
  <c r="E60" i="5"/>
  <c r="X60" i="5" s="1"/>
  <c r="V61" i="5"/>
  <c r="E61" i="5"/>
  <c r="X61" i="5" s="1"/>
  <c r="V62" i="5"/>
  <c r="E62" i="5"/>
  <c r="V63" i="5"/>
  <c r="E63" i="5"/>
  <c r="X63" i="5" s="1"/>
  <c r="V64" i="5"/>
  <c r="E64" i="5"/>
  <c r="X64" i="5" s="1"/>
  <c r="V65" i="5"/>
  <c r="E65" i="5"/>
  <c r="X65" i="5" s="1"/>
  <c r="V66" i="5"/>
  <c r="E66" i="5"/>
  <c r="X66" i="5" s="1"/>
  <c r="V67" i="5"/>
  <c r="E67" i="5"/>
  <c r="X67" i="5" s="1"/>
  <c r="V68" i="5"/>
  <c r="E68" i="5"/>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V81" i="5"/>
  <c r="E81" i="5"/>
  <c r="X81" i="5" s="1"/>
  <c r="V82" i="5"/>
  <c r="E82" i="5"/>
  <c r="X82" i="5" s="1"/>
  <c r="V83" i="5"/>
  <c r="E83" i="5"/>
  <c r="X83" i="5" s="1"/>
  <c r="V84" i="5"/>
  <c r="E84" i="5"/>
  <c r="X84" i="5" s="1"/>
  <c r="V85" i="5"/>
  <c r="E85" i="5"/>
  <c r="X85" i="5" s="1"/>
  <c r="V86" i="5"/>
  <c r="E86" i="5"/>
  <c r="V87" i="5"/>
  <c r="E87" i="5"/>
  <c r="X87" i="5" s="1"/>
  <c r="V88" i="5"/>
  <c r="E88" i="5"/>
  <c r="X88" i="5" s="1"/>
  <c r="V89" i="5"/>
  <c r="E89" i="5"/>
  <c r="X89" i="5" s="1"/>
  <c r="V90" i="5"/>
  <c r="E90" i="5"/>
  <c r="X90" i="5" s="1"/>
  <c r="V91" i="5"/>
  <c r="E91" i="5"/>
  <c r="X91" i="5" s="1"/>
  <c r="V92" i="5"/>
  <c r="E92" i="5"/>
  <c r="V93" i="5"/>
  <c r="E93" i="5"/>
  <c r="X93" i="5" s="1"/>
  <c r="V94" i="5"/>
  <c r="E94" i="5"/>
  <c r="X94" i="5" s="1"/>
  <c r="V95" i="5"/>
  <c r="E95" i="5"/>
  <c r="X95" i="5" s="1"/>
  <c r="V96" i="5"/>
  <c r="E96" i="5"/>
  <c r="X96" i="5" s="1"/>
  <c r="V97" i="5"/>
  <c r="E97" i="5"/>
  <c r="X97" i="5" s="1"/>
  <c r="V98" i="5"/>
  <c r="E98" i="5"/>
  <c r="V99" i="5"/>
  <c r="E99" i="5"/>
  <c r="X99" i="5" s="1"/>
  <c r="V100" i="5"/>
  <c r="E100" i="5"/>
  <c r="X100" i="5" s="1"/>
  <c r="V101" i="5"/>
  <c r="E101" i="5"/>
  <c r="X101" i="5" s="1"/>
  <c r="V102" i="5"/>
  <c r="E102" i="5"/>
  <c r="X102" i="5" s="1"/>
  <c r="V103" i="5"/>
  <c r="E103" i="5"/>
  <c r="X103" i="5" s="1"/>
  <c r="V104" i="5"/>
  <c r="E104" i="5"/>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V117" i="5"/>
  <c r="E117" i="5"/>
  <c r="X117" i="5" s="1"/>
  <c r="V118" i="5"/>
  <c r="E118" i="5"/>
  <c r="V119" i="5"/>
  <c r="E119" i="5"/>
  <c r="X119" i="5" s="1"/>
  <c r="V120" i="5"/>
  <c r="E120" i="5"/>
  <c r="X120" i="5" s="1"/>
  <c r="V121" i="5"/>
  <c r="E121" i="5"/>
  <c r="X121" i="5" s="1"/>
  <c r="V122" i="5"/>
  <c r="E122" i="5"/>
  <c r="X122" i="5" s="1"/>
  <c r="V123" i="5"/>
  <c r="E123" i="5"/>
  <c r="X123" i="5" s="1"/>
  <c r="V124" i="5"/>
  <c r="E124" i="5"/>
  <c r="V125" i="5"/>
  <c r="E125" i="5"/>
  <c r="X125" i="5" s="1"/>
  <c r="V126" i="5"/>
  <c r="E126" i="5"/>
  <c r="X126" i="5" s="1"/>
  <c r="V127" i="5"/>
  <c r="E127" i="5"/>
  <c r="X127" i="5" s="1"/>
  <c r="V128" i="5"/>
  <c r="E128" i="5"/>
  <c r="V129" i="5"/>
  <c r="E129" i="5"/>
  <c r="X129" i="5" s="1"/>
  <c r="V130" i="5"/>
  <c r="E130" i="5"/>
  <c r="X130" i="5" s="1"/>
  <c r="V131" i="5"/>
  <c r="E131" i="5"/>
  <c r="X131" i="5" s="1"/>
  <c r="V132" i="5"/>
  <c r="E132" i="5"/>
  <c r="X132" i="5" s="1"/>
  <c r="V133" i="5"/>
  <c r="E133" i="5"/>
  <c r="X133" i="5" s="1"/>
  <c r="V134" i="5"/>
  <c r="E134" i="5"/>
  <c r="V135" i="5"/>
  <c r="E135" i="5"/>
  <c r="X135" i="5" s="1"/>
  <c r="V136" i="5"/>
  <c r="E136" i="5"/>
  <c r="V137" i="5"/>
  <c r="E137" i="5"/>
  <c r="X137" i="5" s="1"/>
  <c r="V138" i="5"/>
  <c r="E138" i="5"/>
  <c r="X138" i="5" s="1"/>
  <c r="V139" i="5"/>
  <c r="E139" i="5"/>
  <c r="X139" i="5" s="1"/>
  <c r="V140" i="5"/>
  <c r="E140" i="5"/>
  <c r="V141" i="5"/>
  <c r="E141" i="5"/>
  <c r="X141" i="5" s="1"/>
  <c r="V142" i="5"/>
  <c r="E142" i="5"/>
  <c r="X142" i="5" s="1"/>
  <c r="V143" i="5"/>
  <c r="E143" i="5"/>
  <c r="X143" i="5" s="1"/>
  <c r="V144" i="5"/>
  <c r="E144" i="5"/>
  <c r="X144" i="5" s="1"/>
  <c r="V145" i="5"/>
  <c r="E145" i="5"/>
  <c r="X145" i="5" s="1"/>
  <c r="V146" i="5"/>
  <c r="E146" i="5"/>
  <c r="V147" i="5"/>
  <c r="E147" i="5"/>
  <c r="X147" i="5" s="1"/>
  <c r="V148" i="5"/>
  <c r="E148" i="5"/>
  <c r="V149" i="5"/>
  <c r="E149" i="5"/>
  <c r="X149" i="5" s="1"/>
  <c r="V150" i="5"/>
  <c r="E150" i="5"/>
  <c r="X150" i="5" s="1"/>
  <c r="V151" i="5"/>
  <c r="E151" i="5"/>
  <c r="X151" i="5" s="1"/>
  <c r="V152" i="5"/>
  <c r="E152" i="5"/>
  <c r="V153" i="5"/>
  <c r="E153" i="5"/>
  <c r="X153" i="5" s="1"/>
  <c r="V154" i="5"/>
  <c r="E154" i="5"/>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V165" i="5"/>
  <c r="E165" i="5"/>
  <c r="X165" i="5" s="1"/>
  <c r="V166" i="5"/>
  <c r="E166" i="5"/>
  <c r="X166" i="5" s="1"/>
  <c r="V167" i="5"/>
  <c r="E167" i="5"/>
  <c r="X167" i="5" s="1"/>
  <c r="V168" i="5"/>
  <c r="E168" i="5"/>
  <c r="X168" i="5" s="1"/>
  <c r="V169" i="5"/>
  <c r="E169" i="5"/>
  <c r="X169" i="5" s="1"/>
  <c r="V170" i="5"/>
  <c r="E170" i="5"/>
  <c r="V171" i="5"/>
  <c r="E171" i="5"/>
  <c r="X171" i="5" s="1"/>
  <c r="V172" i="5"/>
  <c r="E172" i="5"/>
  <c r="X172" i="5" s="1"/>
  <c r="V173" i="5"/>
  <c r="E173" i="5"/>
  <c r="X173" i="5" s="1"/>
  <c r="V174" i="5"/>
  <c r="E174" i="5"/>
  <c r="X174" i="5" s="1"/>
  <c r="V175" i="5"/>
  <c r="E175" i="5"/>
  <c r="X175" i="5" s="1"/>
  <c r="V176" i="5"/>
  <c r="E176" i="5"/>
  <c r="V177" i="5"/>
  <c r="E177" i="5"/>
  <c r="X177" i="5" s="1"/>
  <c r="V178" i="5"/>
  <c r="E178" i="5"/>
  <c r="X178" i="5" s="1"/>
  <c r="V179" i="5"/>
  <c r="E179" i="5"/>
  <c r="X179" i="5" s="1"/>
  <c r="V180" i="5"/>
  <c r="E180" i="5"/>
  <c r="X180" i="5" s="1"/>
  <c r="V181" i="5"/>
  <c r="E181" i="5"/>
  <c r="X181" i="5" s="1"/>
  <c r="V182" i="5"/>
  <c r="E182" i="5"/>
  <c r="V183" i="5"/>
  <c r="E183" i="5"/>
  <c r="X183" i="5" s="1"/>
  <c r="V184" i="5"/>
  <c r="E184" i="5"/>
  <c r="X184" i="5" s="1"/>
  <c r="V185" i="5"/>
  <c r="E185" i="5"/>
  <c r="X185" i="5" s="1"/>
  <c r="V186" i="5"/>
  <c r="E186" i="5"/>
  <c r="X186" i="5" s="1"/>
  <c r="V187" i="5"/>
  <c r="E187" i="5"/>
  <c r="X187" i="5" s="1"/>
  <c r="V188" i="5"/>
  <c r="E188" i="5"/>
  <c r="V189" i="5"/>
  <c r="E189" i="5"/>
  <c r="X189" i="5" s="1"/>
  <c r="V190" i="5"/>
  <c r="E190" i="5"/>
  <c r="X190" i="5" s="1"/>
  <c r="V191" i="5"/>
  <c r="E191" i="5"/>
  <c r="X191" i="5" s="1"/>
  <c r="V192" i="5"/>
  <c r="E192" i="5"/>
  <c r="X192" i="5" s="1"/>
  <c r="V193" i="5"/>
  <c r="E193" i="5"/>
  <c r="X193" i="5" s="1"/>
  <c r="V194" i="5"/>
  <c r="E194" i="5"/>
  <c r="V195" i="5"/>
  <c r="E195" i="5"/>
  <c r="X195" i="5" s="1"/>
  <c r="V196" i="5"/>
  <c r="E196" i="5"/>
  <c r="X196" i="5" s="1"/>
  <c r="V197" i="5"/>
  <c r="E197" i="5"/>
  <c r="X197" i="5" s="1"/>
  <c r="V198" i="5"/>
  <c r="E198" i="5"/>
  <c r="X198" i="5" s="1"/>
  <c r="V199" i="5"/>
  <c r="E199" i="5"/>
  <c r="X199" i="5" s="1"/>
  <c r="V200" i="5"/>
  <c r="E200" i="5"/>
  <c r="V201" i="5"/>
  <c r="E201" i="5"/>
  <c r="X201" i="5" s="1"/>
  <c r="V202" i="5"/>
  <c r="E202" i="5"/>
  <c r="X202" i="5" s="1"/>
  <c r="V203" i="5"/>
  <c r="E203" i="5"/>
  <c r="X203" i="5" s="1"/>
  <c r="V204" i="5"/>
  <c r="E204" i="5"/>
  <c r="X204" i="5" s="1"/>
  <c r="V205" i="5"/>
  <c r="E205" i="5"/>
  <c r="X205" i="5" s="1"/>
  <c r="V206" i="5"/>
  <c r="E206" i="5"/>
  <c r="V207" i="5"/>
  <c r="E207" i="5"/>
  <c r="X207" i="5" s="1"/>
  <c r="V208" i="5"/>
  <c r="E208" i="5"/>
  <c r="X208" i="5" s="1"/>
  <c r="V209" i="5"/>
  <c r="E209" i="5"/>
  <c r="X209" i="5" s="1"/>
  <c r="V210" i="5"/>
  <c r="E210" i="5"/>
  <c r="X210" i="5" s="1"/>
  <c r="V211" i="5"/>
  <c r="E211" i="5"/>
  <c r="X211" i="5" s="1"/>
  <c r="V212" i="5"/>
  <c r="E212" i="5"/>
  <c r="V213" i="5"/>
  <c r="E213" i="5"/>
  <c r="X213" i="5" s="1"/>
  <c r="V214" i="5"/>
  <c r="E214" i="5"/>
  <c r="X214" i="5" s="1"/>
  <c r="V215" i="5"/>
  <c r="E215" i="5"/>
  <c r="X215" i="5" s="1"/>
  <c r="V216" i="5"/>
  <c r="E216" i="5"/>
  <c r="X216" i="5" s="1"/>
  <c r="V217" i="5"/>
  <c r="E217" i="5"/>
  <c r="X217" i="5" s="1"/>
  <c r="V218" i="5"/>
  <c r="E218" i="5"/>
  <c r="V219" i="5"/>
  <c r="E219" i="5"/>
  <c r="X219" i="5" s="1"/>
  <c r="V220" i="5"/>
  <c r="E220" i="5"/>
  <c r="X220" i="5" s="1"/>
  <c r="V221" i="5"/>
  <c r="E221" i="5"/>
  <c r="X221" i="5" s="1"/>
  <c r="V222" i="5"/>
  <c r="E222" i="5"/>
  <c r="X222" i="5" s="1"/>
  <c r="V223" i="5"/>
  <c r="E223" i="5"/>
  <c r="X223" i="5" s="1"/>
  <c r="V224" i="5"/>
  <c r="E224" i="5"/>
  <c r="V225" i="5"/>
  <c r="E225" i="5"/>
  <c r="X225" i="5" s="1"/>
  <c r="V226" i="5"/>
  <c r="E226" i="5"/>
  <c r="X226" i="5" s="1"/>
  <c r="V227" i="5"/>
  <c r="E227" i="5"/>
  <c r="X227" i="5" s="1"/>
  <c r="V228" i="5"/>
  <c r="E228" i="5"/>
  <c r="X228" i="5" s="1"/>
  <c r="V229" i="5"/>
  <c r="E229" i="5"/>
  <c r="X229" i="5" s="1"/>
  <c r="V230" i="5"/>
  <c r="E230" i="5"/>
  <c r="V231" i="5"/>
  <c r="E231" i="5"/>
  <c r="V232" i="5"/>
  <c r="E232" i="5"/>
  <c r="X232" i="5" s="1"/>
  <c r="V233" i="5"/>
  <c r="E233" i="5"/>
  <c r="X233" i="5" s="1"/>
  <c r="V234" i="5"/>
  <c r="E234" i="5"/>
  <c r="X234" i="5" s="1"/>
  <c r="V235" i="5"/>
  <c r="E235" i="5"/>
  <c r="X235" i="5" s="1"/>
  <c r="V236" i="5"/>
  <c r="E236" i="5"/>
  <c r="V237" i="5"/>
  <c r="E237" i="5"/>
  <c r="X237" i="5" s="1"/>
  <c r="V238" i="5"/>
  <c r="E238" i="5"/>
  <c r="X238" i="5" s="1"/>
  <c r="V239" i="5"/>
  <c r="E239" i="5"/>
  <c r="X239" i="5" s="1"/>
  <c r="V240" i="5"/>
  <c r="E240" i="5"/>
  <c r="X240" i="5" s="1"/>
  <c r="V241" i="5"/>
  <c r="E241" i="5"/>
  <c r="X241" i="5" s="1"/>
  <c r="V242" i="5"/>
  <c r="E242" i="5"/>
  <c r="V243" i="5"/>
  <c r="E243" i="5"/>
  <c r="X243" i="5" s="1"/>
  <c r="V244" i="5"/>
  <c r="E244" i="5"/>
  <c r="X244" i="5" s="1"/>
  <c r="V245" i="5"/>
  <c r="E245" i="5"/>
  <c r="X245" i="5" s="1"/>
  <c r="V246" i="5"/>
  <c r="E246" i="5"/>
  <c r="X246" i="5" s="1"/>
  <c r="V247" i="5"/>
  <c r="E247" i="5"/>
  <c r="X247" i="5" s="1"/>
  <c r="V248" i="5"/>
  <c r="E248" i="5"/>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V261" i="5"/>
  <c r="E261" i="5"/>
  <c r="X261" i="5" s="1"/>
  <c r="V262" i="5"/>
  <c r="E262" i="5"/>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V285" i="5"/>
  <c r="E285" i="5"/>
  <c r="X285" i="5" s="1"/>
  <c r="V286" i="5"/>
  <c r="E286" i="5"/>
  <c r="X286" i="5" s="1"/>
  <c r="V287" i="5"/>
  <c r="E287" i="5"/>
  <c r="X287" i="5" s="1"/>
  <c r="V288" i="5"/>
  <c r="E288" i="5"/>
  <c r="X288" i="5" s="1"/>
  <c r="V289" i="5"/>
  <c r="E289" i="5"/>
  <c r="X289" i="5" s="1"/>
  <c r="V290" i="5"/>
  <c r="E290" i="5"/>
  <c r="V291" i="5"/>
  <c r="E291" i="5"/>
  <c r="X291" i="5" s="1"/>
  <c r="V292" i="5"/>
  <c r="E292" i="5"/>
  <c r="X292" i="5" s="1"/>
  <c r="V293" i="5"/>
  <c r="E293" i="5"/>
  <c r="X293" i="5" s="1"/>
  <c r="V294" i="5"/>
  <c r="E294" i="5"/>
  <c r="X294" i="5" s="1"/>
  <c r="V295" i="5"/>
  <c r="E295" i="5"/>
  <c r="X295" i="5" s="1"/>
  <c r="V296" i="5"/>
  <c r="E296" i="5"/>
  <c r="V297" i="5"/>
  <c r="E297" i="5"/>
  <c r="V298" i="5"/>
  <c r="E298" i="5"/>
  <c r="X298" i="5" s="1"/>
  <c r="V299" i="5"/>
  <c r="E299" i="5"/>
  <c r="X299" i="5" s="1"/>
  <c r="V300" i="5"/>
  <c r="E300" i="5"/>
  <c r="X300" i="5" s="1"/>
  <c r="V301" i="5"/>
  <c r="E301" i="5"/>
  <c r="X301" i="5" s="1"/>
  <c r="V302" i="5"/>
  <c r="E302" i="5"/>
  <c r="V303" i="5"/>
  <c r="E303" i="5"/>
  <c r="V304" i="5"/>
  <c r="E304" i="5"/>
  <c r="X304" i="5" s="1"/>
  <c r="V305" i="5"/>
  <c r="E305" i="5"/>
  <c r="X305" i="5" s="1"/>
  <c r="V306" i="5"/>
  <c r="E306" i="5"/>
  <c r="X306" i="5" s="1"/>
  <c r="V307" i="5"/>
  <c r="E307" i="5"/>
  <c r="X307" i="5" s="1"/>
  <c r="V308" i="5"/>
  <c r="E308" i="5"/>
  <c r="V309" i="5"/>
  <c r="E309" i="5"/>
  <c r="X309" i="5" s="1"/>
  <c r="V310" i="5"/>
  <c r="E310" i="5"/>
  <c r="X310" i="5" s="1"/>
  <c r="V311" i="5"/>
  <c r="E311" i="5"/>
  <c r="X311" i="5" s="1"/>
  <c r="V312" i="5"/>
  <c r="E312" i="5"/>
  <c r="X312" i="5" s="1"/>
  <c r="V313" i="5"/>
  <c r="E313" i="5"/>
  <c r="X313" i="5" s="1"/>
  <c r="V314" i="5"/>
  <c r="E314" i="5"/>
  <c r="V315" i="5"/>
  <c r="E315" i="5"/>
  <c r="X315" i="5" s="1"/>
  <c r="V316" i="5"/>
  <c r="E316" i="5"/>
  <c r="X316" i="5" s="1"/>
  <c r="V317" i="5"/>
  <c r="E317" i="5"/>
  <c r="X317" i="5" s="1"/>
  <c r="V318" i="5"/>
  <c r="E318" i="5"/>
  <c r="X318" i="5" s="1"/>
  <c r="V319" i="5"/>
  <c r="E319" i="5"/>
  <c r="X319" i="5" s="1"/>
  <c r="V320" i="5"/>
  <c r="E320" i="5"/>
  <c r="V321" i="5"/>
  <c r="E321" i="5"/>
  <c r="X321" i="5" s="1"/>
  <c r="V322" i="5"/>
  <c r="E322" i="5"/>
  <c r="X322" i="5" s="1"/>
  <c r="V323" i="5"/>
  <c r="E323" i="5"/>
  <c r="X323" i="5" s="1"/>
  <c r="V324" i="5"/>
  <c r="E324" i="5"/>
  <c r="X324" i="5" s="1"/>
  <c r="V325" i="5"/>
  <c r="E325" i="5"/>
  <c r="X325" i="5" s="1"/>
  <c r="V326" i="5"/>
  <c r="E326" i="5"/>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V339" i="5"/>
  <c r="E339" i="5"/>
  <c r="X339" i="5" s="1"/>
  <c r="V340" i="5"/>
  <c r="E340" i="5"/>
  <c r="V341" i="5"/>
  <c r="E341" i="5"/>
  <c r="X341" i="5" s="1"/>
  <c r="V342" i="5"/>
  <c r="E342" i="5"/>
  <c r="X342" i="5" s="1"/>
  <c r="V343" i="5"/>
  <c r="E343" i="5"/>
  <c r="X343" i="5" s="1"/>
  <c r="V344" i="5"/>
  <c r="E344" i="5"/>
  <c r="V345" i="5"/>
  <c r="E345" i="5"/>
  <c r="X345" i="5" s="1"/>
  <c r="V346" i="5"/>
  <c r="E346" i="5"/>
  <c r="V347" i="5"/>
  <c r="E347" i="5"/>
  <c r="X347" i="5" s="1"/>
  <c r="V348" i="5"/>
  <c r="E348" i="5"/>
  <c r="X348" i="5" s="1"/>
  <c r="V349" i="5"/>
  <c r="E349" i="5"/>
  <c r="X349" i="5" s="1"/>
  <c r="V350" i="5"/>
  <c r="E350" i="5"/>
  <c r="V351" i="5"/>
  <c r="E351" i="5"/>
  <c r="X351" i="5" s="1"/>
  <c r="V352" i="5"/>
  <c r="E352" i="5"/>
  <c r="X352" i="5" s="1"/>
  <c r="V353" i="5"/>
  <c r="E353" i="5"/>
  <c r="X353" i="5" s="1"/>
  <c r="V354" i="5"/>
  <c r="E354" i="5"/>
  <c r="X354" i="5" s="1"/>
  <c r="V355" i="5"/>
  <c r="E355" i="5"/>
  <c r="X355" i="5" s="1"/>
  <c r="V356" i="5"/>
  <c r="E356" i="5"/>
  <c r="V357" i="5"/>
  <c r="E357" i="5"/>
  <c r="V358" i="5"/>
  <c r="E358" i="5"/>
  <c r="X358" i="5" s="1"/>
  <c r="V359" i="5"/>
  <c r="E359" i="5"/>
  <c r="X359" i="5" s="1"/>
  <c r="V360" i="5"/>
  <c r="E360" i="5"/>
  <c r="X360" i="5" s="1"/>
  <c r="V361" i="5"/>
  <c r="E361" i="5"/>
  <c r="X361" i="5" s="1"/>
  <c r="V362" i="5"/>
  <c r="E362" i="5"/>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V375" i="5"/>
  <c r="E375" i="5"/>
  <c r="X375" i="5" s="1"/>
  <c r="V376" i="5"/>
  <c r="E376" i="5"/>
  <c r="V377" i="5"/>
  <c r="E377" i="5"/>
  <c r="X377" i="5" s="1"/>
  <c r="V378" i="5"/>
  <c r="E378" i="5"/>
  <c r="X378" i="5" s="1"/>
  <c r="V379" i="5"/>
  <c r="E379" i="5"/>
  <c r="X379" i="5" s="1"/>
  <c r="V380" i="5"/>
  <c r="E380" i="5"/>
  <c r="X380" i="5" s="1"/>
  <c r="V381" i="5"/>
  <c r="E381" i="5"/>
  <c r="X381" i="5" s="1"/>
  <c r="V382" i="5"/>
  <c r="E382" i="5"/>
  <c r="V383" i="5"/>
  <c r="E383" i="5"/>
  <c r="X383" i="5" s="1"/>
  <c r="V384" i="5"/>
  <c r="E384" i="5"/>
  <c r="X384" i="5" s="1"/>
  <c r="V385" i="5"/>
  <c r="E385" i="5"/>
  <c r="X385" i="5" s="1"/>
  <c r="V386" i="5"/>
  <c r="E386" i="5"/>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V459" i="5"/>
  <c r="E459" i="5"/>
  <c r="X459" i="5" s="1"/>
  <c r="V460" i="5"/>
  <c r="E460" i="5"/>
  <c r="X460" i="5" s="1"/>
  <c r="V461" i="5"/>
  <c r="E461" i="5"/>
  <c r="X461" i="5" s="1"/>
  <c r="V462" i="5"/>
  <c r="E462" i="5"/>
  <c r="X462" i="5" s="1"/>
  <c r="V463" i="5"/>
  <c r="E463" i="5"/>
  <c r="X463" i="5" s="1"/>
  <c r="V464" i="5"/>
  <c r="E464" i="5"/>
  <c r="X464" i="5" s="1"/>
  <c r="V465" i="5"/>
  <c r="E465" i="5"/>
  <c r="X465" i="5" s="1"/>
  <c r="V466" i="5"/>
  <c r="E466" i="5"/>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V519" i="5"/>
  <c r="E519" i="5"/>
  <c r="X519" i="5" s="1"/>
  <c r="V520" i="5"/>
  <c r="E520" i="5"/>
  <c r="X520" i="5" s="1"/>
  <c r="V521" i="5"/>
  <c r="E521" i="5"/>
  <c r="X521" i="5" s="1"/>
  <c r="V522" i="5"/>
  <c r="E522" i="5"/>
  <c r="X522" i="5" s="1"/>
  <c r="V523" i="5"/>
  <c r="E523" i="5"/>
  <c r="X523" i="5" s="1"/>
  <c r="V524" i="5"/>
  <c r="E524" i="5"/>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V543" i="5"/>
  <c r="E543" i="5"/>
  <c r="X543" i="5" s="1"/>
  <c r="V544" i="5"/>
  <c r="E544" i="5"/>
  <c r="X544" i="5" s="1"/>
  <c r="V545" i="5"/>
  <c r="E545" i="5"/>
  <c r="X545" i="5" s="1"/>
  <c r="V546" i="5"/>
  <c r="E546" i="5"/>
  <c r="X546" i="5" s="1"/>
  <c r="V547" i="5"/>
  <c r="E547" i="5"/>
  <c r="X547" i="5" s="1"/>
  <c r="V548" i="5"/>
  <c r="E548" i="5"/>
  <c r="V549" i="5"/>
  <c r="E549" i="5"/>
  <c r="V550" i="5"/>
  <c r="E550" i="5"/>
  <c r="X550" i="5" s="1"/>
  <c r="V551" i="5"/>
  <c r="E551" i="5"/>
  <c r="X551" i="5" s="1"/>
  <c r="V552" i="5"/>
  <c r="E552" i="5"/>
  <c r="X552" i="5" s="1"/>
  <c r="V553" i="5"/>
  <c r="E553" i="5"/>
  <c r="X553" i="5" s="1"/>
  <c r="V554" i="5"/>
  <c r="E554" i="5"/>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V575" i="5"/>
  <c r="E575" i="5"/>
  <c r="X575" i="5" s="1"/>
  <c r="V576" i="5"/>
  <c r="E576" i="5"/>
  <c r="X576" i="5" s="1"/>
  <c r="V577" i="5"/>
  <c r="E577" i="5"/>
  <c r="X577" i="5" s="1"/>
  <c r="V578" i="5"/>
  <c r="E578" i="5"/>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V591" i="5"/>
  <c r="E591" i="5"/>
  <c r="X591" i="5" s="1"/>
  <c r="V592" i="5"/>
  <c r="E592" i="5"/>
  <c r="X592" i="5" s="1"/>
  <c r="V593" i="5"/>
  <c r="E593" i="5"/>
  <c r="X593" i="5" s="1"/>
  <c r="V594" i="5"/>
  <c r="E594" i="5"/>
  <c r="X594" i="5" s="1"/>
  <c r="V595" i="5"/>
  <c r="E595" i="5"/>
  <c r="X595" i="5" s="1"/>
  <c r="V596" i="5"/>
  <c r="E596" i="5"/>
  <c r="V597" i="5"/>
  <c r="E597" i="5"/>
  <c r="X597" i="5" s="1"/>
  <c r="V598" i="5"/>
  <c r="E598" i="5"/>
  <c r="X598" i="5" s="1"/>
  <c r="V599" i="5"/>
  <c r="E599" i="5"/>
  <c r="X599" i="5" s="1"/>
  <c r="V600" i="5"/>
  <c r="E600" i="5"/>
  <c r="X600" i="5" s="1"/>
  <c r="V601" i="5"/>
  <c r="E601" i="5"/>
  <c r="X601" i="5" s="1"/>
  <c r="V602" i="5"/>
  <c r="E602" i="5"/>
  <c r="V603" i="5"/>
  <c r="E603" i="5"/>
  <c r="X603" i="5" s="1"/>
  <c r="V604" i="5"/>
  <c r="E604" i="5"/>
  <c r="X604" i="5" s="1"/>
  <c r="V605" i="5"/>
  <c r="E605" i="5"/>
  <c r="X605" i="5" s="1"/>
  <c r="V606" i="5"/>
  <c r="E606" i="5"/>
  <c r="X606" i="5" s="1"/>
  <c r="V607" i="5"/>
  <c r="E607" i="5"/>
  <c r="X607" i="5" s="1"/>
  <c r="V608" i="5"/>
  <c r="E608" i="5"/>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V675" i="5"/>
  <c r="E675" i="5"/>
  <c r="X675" i="5" s="1"/>
  <c r="V676" i="5"/>
  <c r="E676" i="5"/>
  <c r="X676" i="5" s="1"/>
  <c r="V677" i="5"/>
  <c r="E677" i="5"/>
  <c r="X677" i="5" s="1"/>
  <c r="V678" i="5"/>
  <c r="E678" i="5"/>
  <c r="X678" i="5" s="1"/>
  <c r="V679" i="5"/>
  <c r="E679" i="5"/>
  <c r="X679" i="5" s="1"/>
  <c r="V680" i="5"/>
  <c r="E680" i="5"/>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V707" i="5"/>
  <c r="E707" i="5"/>
  <c r="X707" i="5" s="1"/>
  <c r="V708" i="5"/>
  <c r="E708" i="5"/>
  <c r="X708" i="5" s="1"/>
  <c r="V709" i="5"/>
  <c r="E709" i="5"/>
  <c r="X709" i="5" s="1"/>
  <c r="V710" i="5"/>
  <c r="E710" i="5"/>
  <c r="V711" i="5"/>
  <c r="E711" i="5"/>
  <c r="X711" i="5" s="1"/>
  <c r="V712" i="5"/>
  <c r="E712" i="5"/>
  <c r="X712" i="5" s="1"/>
  <c r="V713" i="5"/>
  <c r="E713" i="5"/>
  <c r="X713" i="5" s="1"/>
  <c r="V714" i="5"/>
  <c r="E714" i="5"/>
  <c r="X714" i="5" s="1"/>
  <c r="V715" i="5"/>
  <c r="E715" i="5"/>
  <c r="X715" i="5" s="1"/>
  <c r="V716" i="5"/>
  <c r="E716" i="5"/>
  <c r="V717" i="5"/>
  <c r="E717" i="5"/>
  <c r="V718" i="5"/>
  <c r="E718" i="5"/>
  <c r="X718" i="5" s="1"/>
  <c r="V719" i="5"/>
  <c r="E719" i="5"/>
  <c r="X719" i="5" s="1"/>
  <c r="V720" i="5"/>
  <c r="E720" i="5"/>
  <c r="X720" i="5" s="1"/>
  <c r="V721" i="5"/>
  <c r="E721" i="5"/>
  <c r="X721" i="5" s="1"/>
  <c r="V722" i="5"/>
  <c r="E722" i="5"/>
  <c r="V723" i="5"/>
  <c r="E723" i="5"/>
  <c r="X723" i="5" s="1"/>
  <c r="V724" i="5"/>
  <c r="E724" i="5"/>
  <c r="X724" i="5" s="1"/>
  <c r="V725" i="5"/>
  <c r="E725" i="5"/>
  <c r="X725" i="5" s="1"/>
  <c r="V726" i="5"/>
  <c r="E726" i="5"/>
  <c r="X726" i="5" s="1"/>
  <c r="V727" i="5"/>
  <c r="E727" i="5"/>
  <c r="X727" i="5" s="1"/>
  <c r="V728" i="5"/>
  <c r="E728" i="5"/>
  <c r="V729" i="5"/>
  <c r="E729" i="5"/>
  <c r="X729" i="5" s="1"/>
  <c r="V730" i="5"/>
  <c r="E730" i="5"/>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V795" i="5"/>
  <c r="E795" i="5"/>
  <c r="X795" i="5" s="1"/>
  <c r="V796" i="5"/>
  <c r="E796" i="5"/>
  <c r="X796" i="5" s="1"/>
  <c r="V797" i="5"/>
  <c r="E797" i="5"/>
  <c r="X797" i="5" s="1"/>
  <c r="V798" i="5"/>
  <c r="E798" i="5"/>
  <c r="X798" i="5" s="1"/>
  <c r="V799" i="5"/>
  <c r="E799" i="5"/>
  <c r="X799" i="5" s="1"/>
  <c r="V800" i="5"/>
  <c r="E800" i="5"/>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V849" i="5"/>
  <c r="E849" i="5"/>
  <c r="X849" i="5" s="1"/>
  <c r="V850" i="5"/>
  <c r="E850" i="5"/>
  <c r="V851" i="5"/>
  <c r="E851" i="5"/>
  <c r="X851" i="5" s="1"/>
  <c r="V852" i="5"/>
  <c r="E852" i="5"/>
  <c r="X852" i="5" s="1"/>
  <c r="V853" i="5"/>
  <c r="E853" i="5"/>
  <c r="X853" i="5" s="1"/>
  <c r="V854" i="5"/>
  <c r="E854" i="5"/>
  <c r="V855" i="5"/>
  <c r="E855" i="5"/>
  <c r="X855" i="5" s="1"/>
  <c r="V856" i="5"/>
  <c r="E856" i="5"/>
  <c r="X856" i="5" s="1"/>
  <c r="V857" i="5"/>
  <c r="E857" i="5"/>
  <c r="X857" i="5" s="1"/>
  <c r="V858" i="5"/>
  <c r="E858" i="5"/>
  <c r="X858" i="5" s="1"/>
  <c r="V859" i="5"/>
  <c r="E859" i="5"/>
  <c r="X859" i="5" s="1"/>
  <c r="V860" i="5"/>
  <c r="E860" i="5"/>
  <c r="V861" i="5"/>
  <c r="E861" i="5"/>
  <c r="X861" i="5" s="1"/>
  <c r="V862" i="5"/>
  <c r="E862" i="5"/>
  <c r="X862" i="5" s="1"/>
  <c r="V863" i="5"/>
  <c r="E863" i="5"/>
  <c r="X863" i="5" s="1"/>
  <c r="V864" i="5"/>
  <c r="E864" i="5"/>
  <c r="X864" i="5" s="1"/>
  <c r="V865" i="5"/>
  <c r="E865" i="5"/>
  <c r="X865" i="5" s="1"/>
  <c r="V866" i="5"/>
  <c r="E866" i="5"/>
  <c r="V867" i="5"/>
  <c r="E867" i="5"/>
  <c r="X867" i="5" s="1"/>
  <c r="V868" i="5"/>
  <c r="E868" i="5"/>
  <c r="X868" i="5" s="1"/>
  <c r="V869" i="5"/>
  <c r="E869" i="5"/>
  <c r="X869" i="5" s="1"/>
  <c r="V870" i="5"/>
  <c r="E870" i="5"/>
  <c r="X870" i="5" s="1"/>
  <c r="V871" i="5"/>
  <c r="E871" i="5"/>
  <c r="X871" i="5" s="1"/>
  <c r="V872" i="5"/>
  <c r="E872" i="5"/>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V885" i="5"/>
  <c r="E885" i="5"/>
  <c r="X885" i="5" s="1"/>
  <c r="V886" i="5"/>
  <c r="E886" i="5"/>
  <c r="V887" i="5"/>
  <c r="E887" i="5"/>
  <c r="X887" i="5" s="1"/>
  <c r="V888" i="5"/>
  <c r="E888" i="5"/>
  <c r="X888" i="5" s="1"/>
  <c r="V889" i="5"/>
  <c r="E889" i="5"/>
  <c r="X889" i="5" s="1"/>
  <c r="V890" i="5"/>
  <c r="E890" i="5"/>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V927" i="5"/>
  <c r="E927" i="5"/>
  <c r="X927" i="5" s="1"/>
  <c r="V928" i="5"/>
  <c r="E928" i="5"/>
  <c r="X928" i="5" s="1"/>
  <c r="V929" i="5"/>
  <c r="E929" i="5"/>
  <c r="X929" i="5" s="1"/>
  <c r="V930" i="5"/>
  <c r="E930" i="5"/>
  <c r="X930" i="5" s="1"/>
  <c r="V931" i="5"/>
  <c r="E931" i="5"/>
  <c r="X931" i="5" s="1"/>
  <c r="V932" i="5"/>
  <c r="E932" i="5"/>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V945" i="5"/>
  <c r="E945" i="5"/>
  <c r="X945" i="5" s="1"/>
  <c r="V946" i="5"/>
  <c r="E946" i="5"/>
  <c r="X946" i="5" s="1"/>
  <c r="V947" i="5"/>
  <c r="E947" i="5"/>
  <c r="X947" i="5" s="1"/>
  <c r="V948" i="5"/>
  <c r="E948" i="5"/>
  <c r="X948" i="5" s="1"/>
  <c r="V949" i="5"/>
  <c r="E949" i="5"/>
  <c r="X949" i="5" s="1"/>
  <c r="V950" i="5"/>
  <c r="E950" i="5"/>
  <c r="V951" i="5"/>
  <c r="E951" i="5"/>
  <c r="X951" i="5" s="1"/>
  <c r="V952" i="5"/>
  <c r="E952" i="5"/>
  <c r="X952" i="5" s="1"/>
  <c r="V953" i="5"/>
  <c r="E953" i="5"/>
  <c r="X953" i="5" s="1"/>
  <c r="V954" i="5"/>
  <c r="E954" i="5"/>
  <c r="X954" i="5" s="1"/>
  <c r="V955" i="5"/>
  <c r="E955" i="5"/>
  <c r="X955" i="5" s="1"/>
  <c r="V956" i="5"/>
  <c r="E956" i="5"/>
  <c r="V957" i="5"/>
  <c r="E957" i="5"/>
  <c r="X957" i="5" s="1"/>
  <c r="V958" i="5"/>
  <c r="E958" i="5"/>
  <c r="X958" i="5" s="1"/>
  <c r="V959" i="5"/>
  <c r="E959" i="5"/>
  <c r="X959" i="5" s="1"/>
  <c r="V960" i="5"/>
  <c r="E960" i="5"/>
  <c r="X960" i="5" s="1"/>
  <c r="V961" i="5"/>
  <c r="E961" i="5"/>
  <c r="X961" i="5" s="1"/>
  <c r="V962" i="5"/>
  <c r="E962" i="5"/>
  <c r="V963" i="5"/>
  <c r="E963" i="5"/>
  <c r="X963" i="5" s="1"/>
  <c r="V964" i="5"/>
  <c r="E964" i="5"/>
  <c r="X964" i="5" s="1"/>
  <c r="V965" i="5"/>
  <c r="E965" i="5"/>
  <c r="X965" i="5" s="1"/>
  <c r="V966" i="5"/>
  <c r="E966" i="5"/>
  <c r="X966" i="5" s="1"/>
  <c r="V967" i="5"/>
  <c r="E967" i="5"/>
  <c r="X967" i="5" s="1"/>
  <c r="V968" i="5"/>
  <c r="E968" i="5"/>
  <c r="V969" i="5"/>
  <c r="E969" i="5"/>
  <c r="X969" i="5" s="1"/>
  <c r="V970" i="5"/>
  <c r="E970" i="5"/>
  <c r="X970" i="5" s="1"/>
  <c r="V971" i="5"/>
  <c r="E971" i="5"/>
  <c r="X971" i="5" s="1"/>
  <c r="V972" i="5"/>
  <c r="E972" i="5"/>
  <c r="X972" i="5" s="1"/>
  <c r="V973" i="5"/>
  <c r="E973" i="5"/>
  <c r="X973" i="5" s="1"/>
  <c r="V974" i="5"/>
  <c r="E974" i="5"/>
  <c r="V975" i="5"/>
  <c r="E975" i="5"/>
  <c r="X975" i="5" s="1"/>
  <c r="V976" i="5"/>
  <c r="E976" i="5"/>
  <c r="X976" i="5" s="1"/>
  <c r="V977" i="5"/>
  <c r="E977" i="5"/>
  <c r="X977" i="5" s="1"/>
  <c r="V978" i="5"/>
  <c r="E978" i="5"/>
  <c r="X978" i="5" s="1"/>
  <c r="V979" i="5"/>
  <c r="E979" i="5"/>
  <c r="X979" i="5" s="1"/>
  <c r="V980" i="5"/>
  <c r="E980" i="5"/>
  <c r="V981" i="5"/>
  <c r="E981" i="5"/>
  <c r="X981" i="5" s="1"/>
  <c r="V982" i="5"/>
  <c r="E982" i="5"/>
  <c r="X982" i="5" s="1"/>
  <c r="V983" i="5"/>
  <c r="E983" i="5"/>
  <c r="X983" i="5" s="1"/>
  <c r="V984" i="5"/>
  <c r="E984" i="5"/>
  <c r="X984" i="5" s="1"/>
  <c r="V985" i="5"/>
  <c r="E985" i="5"/>
  <c r="X985" i="5" s="1"/>
  <c r="V986" i="5"/>
  <c r="E986" i="5"/>
  <c r="V987" i="5"/>
  <c r="E987" i="5"/>
  <c r="X987" i="5" s="1"/>
  <c r="V988" i="5"/>
  <c r="E988" i="5"/>
  <c r="X988" i="5" s="1"/>
  <c r="V989" i="5"/>
  <c r="E989" i="5"/>
  <c r="X989" i="5" s="1"/>
  <c r="V990" i="5"/>
  <c r="E990" i="5"/>
  <c r="X990" i="5" s="1"/>
  <c r="V991" i="5"/>
  <c r="E991" i="5"/>
  <c r="X991" i="5" s="1"/>
  <c r="V992" i="5"/>
  <c r="E992" i="5"/>
  <c r="V993" i="5"/>
  <c r="E993" i="5"/>
  <c r="X993" i="5" s="1"/>
  <c r="V994" i="5"/>
  <c r="E994" i="5"/>
  <c r="X994" i="5" s="1"/>
  <c r="V995" i="5"/>
  <c r="E995" i="5"/>
  <c r="X995" i="5" s="1"/>
  <c r="V996" i="5"/>
  <c r="E996" i="5"/>
  <c r="X996" i="5" s="1"/>
  <c r="V997" i="5"/>
  <c r="E997" i="5"/>
  <c r="X997" i="5" s="1"/>
  <c r="V998" i="5"/>
  <c r="E998" i="5"/>
  <c r="V999" i="5"/>
  <c r="E999" i="5"/>
  <c r="X999" i="5" s="1"/>
  <c r="V1000" i="5"/>
  <c r="E1000" i="5"/>
  <c r="X1000" i="5" s="1"/>
  <c r="V1001" i="5"/>
  <c r="E1001" i="5"/>
  <c r="X1001" i="5" s="1"/>
  <c r="V1002" i="5"/>
  <c r="E1002" i="5"/>
  <c r="X1002" i="5" s="1"/>
  <c r="V1003" i="5"/>
  <c r="E1003" i="5"/>
  <c r="X1003" i="5" s="1"/>
  <c r="V1004" i="5"/>
  <c r="E1004" i="5"/>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V1053" i="5"/>
  <c r="E1053" i="5"/>
  <c r="X1053" i="5" s="1"/>
  <c r="V1054" i="5"/>
  <c r="E1054" i="5"/>
  <c r="V1055" i="5"/>
  <c r="E1055" i="5"/>
  <c r="X1055" i="5" s="1"/>
  <c r="V1056" i="5"/>
  <c r="E1056" i="5"/>
  <c r="X1056" i="5" s="1"/>
  <c r="V1057" i="5"/>
  <c r="E1057" i="5"/>
  <c r="X1057" i="5" s="1"/>
  <c r="V1058" i="5"/>
  <c r="E1058" i="5"/>
  <c r="V1059" i="5"/>
  <c r="E1059" i="5"/>
  <c r="X1059" i="5" s="1"/>
  <c r="V1060" i="5"/>
  <c r="E1060" i="5"/>
  <c r="X1060" i="5" s="1"/>
  <c r="V1061" i="5"/>
  <c r="E1061" i="5"/>
  <c r="X1061" i="5" s="1"/>
  <c r="V1062" i="5"/>
  <c r="E1062" i="5"/>
  <c r="X1062" i="5" s="1"/>
  <c r="V1063" i="5"/>
  <c r="E1063" i="5"/>
  <c r="X1063" i="5" s="1"/>
  <c r="V1064" i="5"/>
  <c r="E1064" i="5"/>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V1101" i="5"/>
  <c r="E1101" i="5"/>
  <c r="X1101" i="5" s="1"/>
  <c r="V1102" i="5"/>
  <c r="E1102" i="5"/>
  <c r="X1102" i="5" s="1"/>
  <c r="V1103" i="5"/>
  <c r="E1103" i="5"/>
  <c r="X1103" i="5" s="1"/>
  <c r="V1104" i="5"/>
  <c r="E1104" i="5"/>
  <c r="X1104" i="5" s="1"/>
  <c r="V1105" i="5"/>
  <c r="E1105" i="5"/>
  <c r="X1105" i="5" s="1"/>
  <c r="V1106" i="5"/>
  <c r="E1106" i="5"/>
  <c r="V1107" i="5"/>
  <c r="E1107" i="5"/>
  <c r="X1107" i="5" s="1"/>
  <c r="V1108" i="5"/>
  <c r="E1108" i="5"/>
  <c r="X1108" i="5" s="1"/>
  <c r="V1109" i="5"/>
  <c r="E1109" i="5"/>
  <c r="X1109" i="5" s="1"/>
  <c r="V1110" i="5"/>
  <c r="E1110" i="5"/>
  <c r="X1110" i="5" s="1"/>
  <c r="V1111" i="5"/>
  <c r="E1111" i="5"/>
  <c r="X1111" i="5" s="1"/>
  <c r="V1112" i="5"/>
  <c r="E1112" i="5"/>
  <c r="V1113" i="5"/>
  <c r="E1113" i="5"/>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V1173" i="5"/>
  <c r="E1173" i="5"/>
  <c r="X1173" i="5" s="1"/>
  <c r="V1174" i="5"/>
  <c r="E1174" i="5"/>
  <c r="X1174" i="5" s="1"/>
  <c r="V1175" i="5"/>
  <c r="E1175" i="5"/>
  <c r="X1175" i="5" s="1"/>
  <c r="V1176" i="5"/>
  <c r="E1176" i="5"/>
  <c r="X1176" i="5" s="1"/>
  <c r="V1177" i="5"/>
  <c r="E1177" i="5"/>
  <c r="X1177" i="5" s="1"/>
  <c r="V1178" i="5"/>
  <c r="E1178" i="5"/>
  <c r="X1178" i="5" s="1"/>
  <c r="V1179" i="5"/>
  <c r="E1179" i="5"/>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V1191" i="5"/>
  <c r="E1191" i="5"/>
  <c r="X1191" i="5" s="1"/>
  <c r="V1192" i="5"/>
  <c r="E1192" i="5"/>
  <c r="X1192" i="5" s="1"/>
  <c r="V1193" i="5"/>
  <c r="E1193" i="5"/>
  <c r="X1193" i="5" s="1"/>
  <c r="V1194" i="5"/>
  <c r="E1194" i="5"/>
  <c r="X1194" i="5" s="1"/>
  <c r="V1195" i="5"/>
  <c r="E1195" i="5"/>
  <c r="X1195" i="5" s="1"/>
  <c r="V1196" i="5"/>
  <c r="E1196" i="5"/>
  <c r="V1197" i="5"/>
  <c r="E1197" i="5"/>
  <c r="X1197" i="5" s="1"/>
  <c r="V1198" i="5"/>
  <c r="E1198" i="5"/>
  <c r="X1198" i="5" s="1"/>
  <c r="V1199" i="5"/>
  <c r="E1199" i="5"/>
  <c r="X1199" i="5" s="1"/>
  <c r="V1200" i="5"/>
  <c r="E1200" i="5"/>
  <c r="X1200" i="5" s="1"/>
  <c r="V1201" i="5"/>
  <c r="E1201" i="5"/>
  <c r="X1201" i="5" s="1"/>
  <c r="V1202" i="5"/>
  <c r="E1202" i="5"/>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V1239" i="5"/>
  <c r="E1239" i="5"/>
  <c r="X1239" i="5" s="1"/>
  <c r="V1240" i="5"/>
  <c r="E1240" i="5"/>
  <c r="X1240" i="5" s="1"/>
  <c r="V1241" i="5"/>
  <c r="E1241" i="5"/>
  <c r="X1241" i="5" s="1"/>
  <c r="V1242" i="5"/>
  <c r="E1242" i="5"/>
  <c r="X1242" i="5" s="1"/>
  <c r="V1243" i="5"/>
  <c r="E1243" i="5"/>
  <c r="X1243" i="5" s="1"/>
  <c r="V1244" i="5"/>
  <c r="E1244" i="5"/>
  <c r="V1245" i="5"/>
  <c r="E1245" i="5"/>
  <c r="X1245" i="5" s="1"/>
  <c r="V1246" i="5"/>
  <c r="E1246" i="5"/>
  <c r="X1246" i="5" s="1"/>
  <c r="V1247" i="5"/>
  <c r="E1247" i="5"/>
  <c r="X1247" i="5" s="1"/>
  <c r="V1248" i="5"/>
  <c r="E1248" i="5"/>
  <c r="X1248" i="5" s="1"/>
  <c r="V1249" i="5"/>
  <c r="E1249" i="5"/>
  <c r="X1249" i="5" s="1"/>
  <c r="V1250" i="5"/>
  <c r="E1250" i="5"/>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V1275" i="5"/>
  <c r="E1275" i="5"/>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V1287" i="5"/>
  <c r="E1287" i="5"/>
  <c r="X1287" i="5" s="1"/>
  <c r="V1288" i="5"/>
  <c r="E1288" i="5"/>
  <c r="X1288" i="5" s="1"/>
  <c r="V1289" i="5"/>
  <c r="E1289" i="5"/>
  <c r="X1289" i="5" s="1"/>
  <c r="V1290" i="5"/>
  <c r="E1290" i="5"/>
  <c r="X1290" i="5" s="1"/>
  <c r="V1291" i="5"/>
  <c r="E1291" i="5"/>
  <c r="X1291" i="5" s="1"/>
  <c r="V1292" i="5"/>
  <c r="E1292" i="5"/>
  <c r="V1293" i="5"/>
  <c r="E1293" i="5"/>
  <c r="X1293" i="5" s="1"/>
  <c r="V1294" i="5"/>
  <c r="E1294" i="5"/>
  <c r="V1295" i="5"/>
  <c r="E1295" i="5"/>
  <c r="X1295" i="5" s="1"/>
  <c r="V1296" i="5"/>
  <c r="E1296" i="5"/>
  <c r="X1296" i="5" s="1"/>
  <c r="V1297" i="5"/>
  <c r="E1297" i="5"/>
  <c r="X1297" i="5" s="1"/>
  <c r="V1298" i="5"/>
  <c r="E1298" i="5"/>
  <c r="V1299" i="5"/>
  <c r="E1299" i="5"/>
  <c r="X1299" i="5" s="1"/>
  <c r="V1300" i="5"/>
  <c r="E1300" i="5"/>
  <c r="X1300" i="5" s="1"/>
  <c r="V1301" i="5"/>
  <c r="E1301" i="5"/>
  <c r="X1301" i="5" s="1"/>
  <c r="V1302" i="5"/>
  <c r="E1302" i="5"/>
  <c r="X1302" i="5" s="1"/>
  <c r="V1303" i="5"/>
  <c r="E1303" i="5"/>
  <c r="X1303" i="5" s="1"/>
  <c r="V1304" i="5"/>
  <c r="E1304" i="5"/>
  <c r="V1305" i="5"/>
  <c r="E1305" i="5"/>
  <c r="X1305" i="5" s="1"/>
  <c r="V1306" i="5"/>
  <c r="E1306" i="5"/>
  <c r="X1306" i="5" s="1"/>
  <c r="V1307" i="5"/>
  <c r="E1307" i="5"/>
  <c r="X1307" i="5" s="1"/>
  <c r="V1308" i="5"/>
  <c r="E1308" i="5"/>
  <c r="X1308" i="5" s="1"/>
  <c r="V1309" i="5"/>
  <c r="E1309" i="5"/>
  <c r="X1309" i="5" s="1"/>
  <c r="V1310" i="5"/>
  <c r="E1310" i="5"/>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V1323" i="5"/>
  <c r="E1323" i="5"/>
  <c r="X1323" i="5" s="1"/>
  <c r="V1324" i="5"/>
  <c r="E1324" i="5"/>
  <c r="X1324" i="5" s="1"/>
  <c r="V1325" i="5"/>
  <c r="E1325" i="5"/>
  <c r="X1325" i="5" s="1"/>
  <c r="V1326" i="5"/>
  <c r="E1326" i="5"/>
  <c r="X1326" i="5" s="1"/>
  <c r="V1327" i="5"/>
  <c r="E1327" i="5"/>
  <c r="X1327" i="5" s="1"/>
  <c r="V1328" i="5"/>
  <c r="E1328" i="5"/>
  <c r="V1329" i="5"/>
  <c r="E1329" i="5"/>
  <c r="X1329" i="5" s="1"/>
  <c r="V1330" i="5"/>
  <c r="E1330" i="5"/>
  <c r="X1330" i="5" s="1"/>
  <c r="V1331" i="5"/>
  <c r="E1331" i="5"/>
  <c r="X1331" i="5" s="1"/>
  <c r="V1332" i="5"/>
  <c r="E1332" i="5"/>
  <c r="X1332" i="5" s="1"/>
  <c r="V1333" i="5"/>
  <c r="E1333" i="5"/>
  <c r="X1333" i="5" s="1"/>
  <c r="V1334" i="5"/>
  <c r="E1334" i="5"/>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V1347" i="5"/>
  <c r="E1347" i="5"/>
  <c r="X1347" i="5" s="1"/>
  <c r="V1348" i="5"/>
  <c r="E1348" i="5"/>
  <c r="X1348" i="5" s="1"/>
  <c r="V1349" i="5"/>
  <c r="E1349" i="5"/>
  <c r="X1349" i="5" s="1"/>
  <c r="V1350" i="5"/>
  <c r="E1350" i="5"/>
  <c r="X1350" i="5" s="1"/>
  <c r="V1351" i="5"/>
  <c r="E1351" i="5"/>
  <c r="X1351" i="5" s="1"/>
  <c r="V1352" i="5"/>
  <c r="E1352" i="5"/>
  <c r="V1353" i="5"/>
  <c r="E1353" i="5"/>
  <c r="X1353" i="5" s="1"/>
  <c r="V1354" i="5"/>
  <c r="E1354" i="5"/>
  <c r="X1354" i="5" s="1"/>
  <c r="V1355" i="5"/>
  <c r="E1355" i="5"/>
  <c r="X1355" i="5" s="1"/>
  <c r="V1356" i="5"/>
  <c r="E1356" i="5"/>
  <c r="X1356" i="5" s="1"/>
  <c r="V1357" i="5"/>
  <c r="E1357" i="5"/>
  <c r="X1357" i="5" s="1"/>
  <c r="V1358" i="5"/>
  <c r="E1358" i="5"/>
  <c r="V1359" i="5"/>
  <c r="E1359" i="5"/>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V1377" i="5"/>
  <c r="E1377" i="5"/>
  <c r="X1377" i="5" s="1"/>
  <c r="V1378" i="5"/>
  <c r="E1378" i="5"/>
  <c r="V1379" i="5"/>
  <c r="E1379" i="5"/>
  <c r="X1379" i="5" s="1"/>
  <c r="V1380" i="5"/>
  <c r="E1380" i="5"/>
  <c r="X1380" i="5" s="1"/>
  <c r="V1381" i="5"/>
  <c r="E1381" i="5"/>
  <c r="X1381" i="5" s="1"/>
  <c r="V1382" i="5"/>
  <c r="E1382" i="5"/>
  <c r="V1383" i="5"/>
  <c r="E1383" i="5"/>
  <c r="X1383" i="5" s="1"/>
  <c r="V1384" i="5"/>
  <c r="E1384" i="5"/>
  <c r="X1384" i="5" s="1"/>
  <c r="V1385" i="5"/>
  <c r="E1385" i="5"/>
  <c r="X1385" i="5" s="1"/>
  <c r="V1386" i="5"/>
  <c r="E1386" i="5"/>
  <c r="X1386" i="5" s="1"/>
  <c r="V1387" i="5"/>
  <c r="E1387" i="5"/>
  <c r="X1387" i="5" s="1"/>
  <c r="V1388" i="5"/>
  <c r="E1388" i="5"/>
  <c r="V1389" i="5"/>
  <c r="E1389" i="5"/>
  <c r="X1389" i="5" s="1"/>
  <c r="V1390" i="5"/>
  <c r="E1390" i="5"/>
  <c r="X1390" i="5" s="1"/>
  <c r="V1391" i="5"/>
  <c r="E1391" i="5"/>
  <c r="X1391" i="5" s="1"/>
  <c r="V1392" i="5"/>
  <c r="E1392" i="5"/>
  <c r="X1392" i="5" s="1"/>
  <c r="V1393" i="5"/>
  <c r="E1393" i="5"/>
  <c r="X1393" i="5" s="1"/>
  <c r="V1394" i="5"/>
  <c r="E1394" i="5"/>
  <c r="V1395" i="5"/>
  <c r="E1395" i="5"/>
  <c r="X1395" i="5" s="1"/>
  <c r="V1396" i="5"/>
  <c r="E1396" i="5"/>
  <c r="X1396" i="5" s="1"/>
  <c r="V1397" i="5"/>
  <c r="E1397" i="5"/>
  <c r="X1397" i="5" s="1"/>
  <c r="V1398" i="5"/>
  <c r="E1398" i="5"/>
  <c r="X1398" i="5" s="1"/>
  <c r="V1399" i="5"/>
  <c r="E1399" i="5"/>
  <c r="X1399" i="5" s="1"/>
  <c r="V1400" i="5"/>
  <c r="E1400" i="5"/>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V1455" i="5"/>
  <c r="E1455" i="5"/>
  <c r="X1455" i="5" s="1"/>
  <c r="V1456" i="5"/>
  <c r="E1456" i="5"/>
  <c r="X1456" i="5" s="1"/>
  <c r="V1457" i="5"/>
  <c r="E1457" i="5"/>
  <c r="X1457" i="5" s="1"/>
  <c r="V1458" i="5"/>
  <c r="E1458" i="5"/>
  <c r="X1458" i="5" s="1"/>
  <c r="V1459" i="5"/>
  <c r="E1459" i="5"/>
  <c r="X1459" i="5" s="1"/>
  <c r="V1460" i="5"/>
  <c r="E1460" i="5"/>
  <c r="V1461" i="5"/>
  <c r="E1461" i="5"/>
  <c r="X1461" i="5" s="1"/>
  <c r="V1462" i="5"/>
  <c r="E1462" i="5"/>
  <c r="X1462" i="5" s="1"/>
  <c r="V1463" i="5"/>
  <c r="E1463" i="5"/>
  <c r="X1463" i="5" s="1"/>
  <c r="V1464" i="5"/>
  <c r="E1464" i="5"/>
  <c r="X1464" i="5" s="1"/>
  <c r="V1465" i="5"/>
  <c r="E1465" i="5"/>
  <c r="X1465" i="5" s="1"/>
  <c r="V1466" i="5"/>
  <c r="E1466" i="5"/>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V1479" i="5"/>
  <c r="E1479" i="5"/>
  <c r="X1479" i="5" s="1"/>
  <c r="V1480" i="5"/>
  <c r="E1480" i="5"/>
  <c r="X1480" i="5" s="1"/>
  <c r="V1481" i="5"/>
  <c r="E1481" i="5"/>
  <c r="X1481" i="5" s="1"/>
  <c r="V1482" i="5"/>
  <c r="E1482" i="5"/>
  <c r="X1482" i="5" s="1"/>
  <c r="V1483" i="5"/>
  <c r="E1483" i="5"/>
  <c r="X1483" i="5" s="1"/>
  <c r="V1484" i="5"/>
  <c r="E1484" i="5"/>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V1497" i="5"/>
  <c r="E1497" i="5"/>
  <c r="X1497" i="5" s="1"/>
  <c r="V1498" i="5"/>
  <c r="E1498" i="5"/>
  <c r="X1498" i="5" s="1"/>
  <c r="V1499" i="5"/>
  <c r="E1499" i="5"/>
  <c r="X1499" i="5" s="1"/>
  <c r="V1500" i="5"/>
  <c r="E1500" i="5"/>
  <c r="X1500" i="5" s="1"/>
  <c r="V1501" i="5"/>
  <c r="E1501" i="5"/>
  <c r="X1501" i="5" s="1"/>
  <c r="V1502" i="5"/>
  <c r="E1502" i="5"/>
  <c r="V1503" i="5"/>
  <c r="E1503" i="5"/>
  <c r="X1503" i="5" s="1"/>
  <c r="V1504" i="5"/>
  <c r="E1504" i="5"/>
  <c r="X1504" i="5" s="1"/>
  <c r="V1505" i="5"/>
  <c r="E1505" i="5"/>
  <c r="X1505" i="5" s="1"/>
  <c r="V1506" i="5"/>
  <c r="E1506" i="5"/>
  <c r="X1506" i="5" s="1"/>
  <c r="V1507" i="5"/>
  <c r="E1507" i="5"/>
  <c r="X1507" i="5" s="1"/>
  <c r="V1508" i="5"/>
  <c r="E1508" i="5"/>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V1545" i="5"/>
  <c r="E1545" i="5"/>
  <c r="X1545" i="5" s="1"/>
  <c r="V1546" i="5"/>
  <c r="E1546" i="5"/>
  <c r="X1546" i="5" s="1"/>
  <c r="V1547" i="5"/>
  <c r="E1547" i="5"/>
  <c r="X1547" i="5" s="1"/>
  <c r="V1548" i="5"/>
  <c r="E1548" i="5"/>
  <c r="X1548" i="5" s="1"/>
  <c r="V1549" i="5"/>
  <c r="E1549" i="5"/>
  <c r="X1549" i="5" s="1"/>
  <c r="V1550" i="5"/>
  <c r="E1550" i="5"/>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V1563" i="5"/>
  <c r="E1563" i="5"/>
  <c r="X1563" i="5" s="1"/>
  <c r="V1564" i="5"/>
  <c r="E1564" i="5"/>
  <c r="V1565" i="5"/>
  <c r="E1565" i="5"/>
  <c r="X1565" i="5" s="1"/>
  <c r="V1566" i="5"/>
  <c r="E1566" i="5"/>
  <c r="X1566" i="5" s="1"/>
  <c r="V1567" i="5"/>
  <c r="E1567" i="5"/>
  <c r="X1567" i="5" s="1"/>
  <c r="V1568" i="5"/>
  <c r="E1568" i="5"/>
  <c r="V1569" i="5"/>
  <c r="E1569" i="5"/>
  <c r="X1569" i="5" s="1"/>
  <c r="V1570" i="5"/>
  <c r="E1570" i="5"/>
  <c r="X1570" i="5" s="1"/>
  <c r="V1571" i="5"/>
  <c r="E1571" i="5"/>
  <c r="X1571" i="5" s="1"/>
  <c r="V1572" i="5"/>
  <c r="E1572" i="5"/>
  <c r="X1572" i="5" s="1"/>
  <c r="V1573" i="5"/>
  <c r="E1573" i="5"/>
  <c r="X1573" i="5" s="1"/>
  <c r="V1574" i="5"/>
  <c r="E1574" i="5"/>
  <c r="V1575" i="5"/>
  <c r="E1575" i="5"/>
  <c r="X1575" i="5" s="1"/>
  <c r="V1576" i="5"/>
  <c r="E1576" i="5"/>
  <c r="X1576" i="5" s="1"/>
  <c r="V1577" i="5"/>
  <c r="E1577" i="5"/>
  <c r="X1577" i="5" s="1"/>
  <c r="V1578" i="5"/>
  <c r="E1578" i="5"/>
  <c r="X1578" i="5" s="1"/>
  <c r="V1579" i="5"/>
  <c r="E1579" i="5"/>
  <c r="X1579" i="5" s="1"/>
  <c r="V1580" i="5"/>
  <c r="E1580" i="5"/>
  <c r="V1581" i="5"/>
  <c r="E1581" i="5"/>
  <c r="X1581" i="5" s="1"/>
  <c r="V1582" i="5"/>
  <c r="E1582" i="5"/>
  <c r="X1582" i="5" s="1"/>
  <c r="V1583" i="5"/>
  <c r="E1583" i="5"/>
  <c r="X1583" i="5" s="1"/>
  <c r="V1584" i="5"/>
  <c r="E1584" i="5"/>
  <c r="X1584" i="5" s="1"/>
  <c r="V1585" i="5"/>
  <c r="E1585" i="5"/>
  <c r="X1585" i="5" s="1"/>
  <c r="V1586" i="5"/>
  <c r="E1586" i="5"/>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V1595" i="5"/>
  <c r="E1595" i="5"/>
  <c r="X1595" i="5" s="1"/>
  <c r="V1596" i="5"/>
  <c r="E1596" i="5"/>
  <c r="X1596" i="5" s="1"/>
  <c r="V1597" i="5"/>
  <c r="E1597" i="5"/>
  <c r="X1597" i="5" s="1"/>
  <c r="V1598" i="5"/>
  <c r="E1598" i="5"/>
  <c r="V1599" i="5"/>
  <c r="E1599" i="5"/>
  <c r="X1599" i="5" s="1"/>
  <c r="V1600" i="5"/>
  <c r="E1600" i="5"/>
  <c r="X1600" i="5" s="1"/>
  <c r="V1601" i="5"/>
  <c r="E1601" i="5"/>
  <c r="X1601" i="5" s="1"/>
  <c r="V1602" i="5"/>
  <c r="E1602" i="5"/>
  <c r="X1602" i="5" s="1"/>
  <c r="V1603" i="5"/>
  <c r="E1603" i="5"/>
  <c r="X1603" i="5" s="1"/>
  <c r="V1604" i="5"/>
  <c r="E1604" i="5"/>
  <c r="V1605" i="5"/>
  <c r="E1605" i="5"/>
  <c r="X1605" i="5" s="1"/>
  <c r="V1606" i="5"/>
  <c r="E1606" i="5"/>
  <c r="X1606" i="5" s="1"/>
  <c r="V1607" i="5"/>
  <c r="E1607" i="5"/>
  <c r="X1607" i="5" s="1"/>
  <c r="V1608" i="5"/>
  <c r="E1608" i="5"/>
  <c r="X1608" i="5" s="1"/>
  <c r="V1609" i="5"/>
  <c r="E1609" i="5"/>
  <c r="X1609" i="5" s="1"/>
  <c r="V1610" i="5"/>
  <c r="E1610" i="5"/>
  <c r="V1611" i="5"/>
  <c r="E1611" i="5"/>
  <c r="X1611" i="5" s="1"/>
  <c r="V1612" i="5"/>
  <c r="E1612" i="5"/>
  <c r="X1612" i="5" s="1"/>
  <c r="V1613" i="5"/>
  <c r="E1613" i="5"/>
  <c r="X1613" i="5" s="1"/>
  <c r="V1614" i="5"/>
  <c r="E1614" i="5"/>
  <c r="X1614" i="5" s="1"/>
  <c r="V1615" i="5"/>
  <c r="E1615" i="5"/>
  <c r="X1615" i="5" s="1"/>
  <c r="V1616" i="5"/>
  <c r="E1616" i="5"/>
  <c r="V1617" i="5"/>
  <c r="E1617" i="5"/>
  <c r="X1617" i="5" s="1"/>
  <c r="V1618" i="5"/>
  <c r="E1618" i="5"/>
  <c r="X1618" i="5" s="1"/>
  <c r="V1619" i="5"/>
  <c r="E1619" i="5"/>
  <c r="X1619" i="5" s="1"/>
  <c r="V1620" i="5"/>
  <c r="E1620" i="5"/>
  <c r="X1620" i="5" s="1"/>
  <c r="V1621" i="5"/>
  <c r="E1621" i="5"/>
  <c r="X1621" i="5" s="1"/>
  <c r="V1622" i="5"/>
  <c r="E1622" i="5"/>
  <c r="V1623" i="5"/>
  <c r="E1623" i="5"/>
  <c r="V1624" i="5"/>
  <c r="E1624" i="5"/>
  <c r="X1624" i="5" s="1"/>
  <c r="V1625" i="5"/>
  <c r="E1625" i="5"/>
  <c r="X1625" i="5" s="1"/>
  <c r="V1626" i="5"/>
  <c r="E1626" i="5"/>
  <c r="X1626" i="5" s="1"/>
  <c r="V1627" i="5"/>
  <c r="E1627" i="5"/>
  <c r="X1627" i="5" s="1"/>
  <c r="V1628" i="5"/>
  <c r="E1628" i="5"/>
  <c r="V1629" i="5"/>
  <c r="E1629" i="5"/>
  <c r="X1629" i="5" s="1"/>
  <c r="V1630" i="5"/>
  <c r="E1630" i="5"/>
  <c r="X1630" i="5" s="1"/>
  <c r="V1631" i="5"/>
  <c r="E1631" i="5"/>
  <c r="X1631" i="5" s="1"/>
  <c r="V1632" i="5"/>
  <c r="E1632" i="5"/>
  <c r="X1632" i="5" s="1"/>
  <c r="V1633" i="5"/>
  <c r="E1633" i="5"/>
  <c r="X1633" i="5" s="1"/>
  <c r="V1634" i="5"/>
  <c r="E1634" i="5"/>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V1647" i="5"/>
  <c r="E1647" i="5"/>
  <c r="X1647" i="5" s="1"/>
  <c r="V1648" i="5"/>
  <c r="E1648" i="5"/>
  <c r="X1648" i="5" s="1"/>
  <c r="V1649" i="5"/>
  <c r="E1649" i="5"/>
  <c r="X1649" i="5" s="1"/>
  <c r="V1650" i="5"/>
  <c r="E1650" i="5"/>
  <c r="X1650" i="5" s="1"/>
  <c r="V1651" i="5"/>
  <c r="E1651" i="5"/>
  <c r="X1651" i="5" s="1"/>
  <c r="V1652" i="5"/>
  <c r="E1652" i="5"/>
  <c r="V1653" i="5"/>
  <c r="E1653" i="5"/>
  <c r="X1653" i="5" s="1"/>
  <c r="V1654" i="5"/>
  <c r="E1654" i="5"/>
  <c r="X1654" i="5" s="1"/>
  <c r="V1655" i="5"/>
  <c r="E1655" i="5"/>
  <c r="X1655" i="5" s="1"/>
  <c r="V1656" i="5"/>
  <c r="E1656" i="5"/>
  <c r="X1656" i="5" s="1"/>
  <c r="V1657" i="5"/>
  <c r="E1657" i="5"/>
  <c r="X1657" i="5" s="1"/>
  <c r="V1658" i="5"/>
  <c r="E1658" i="5"/>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V1667" i="5"/>
  <c r="E1667" i="5"/>
  <c r="X1667" i="5" s="1"/>
  <c r="V1668" i="5"/>
  <c r="E1668" i="5"/>
  <c r="X1668" i="5" s="1"/>
  <c r="V1669" i="5"/>
  <c r="E1669" i="5"/>
  <c r="X1669" i="5" s="1"/>
  <c r="V1670" i="5"/>
  <c r="E1670" i="5"/>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V1679" i="5"/>
  <c r="E1679" i="5"/>
  <c r="X1679" i="5" s="1"/>
  <c r="V1680" i="5"/>
  <c r="E1680" i="5"/>
  <c r="X1680" i="5" s="1"/>
  <c r="V1681" i="5"/>
  <c r="E1681" i="5"/>
  <c r="X1681" i="5" s="1"/>
  <c r="V1682" i="5"/>
  <c r="E1682" i="5"/>
  <c r="V1683" i="5"/>
  <c r="E1683" i="5"/>
  <c r="X1683" i="5" s="1"/>
  <c r="V1684" i="5"/>
  <c r="E1684" i="5"/>
  <c r="X1684" i="5" s="1"/>
  <c r="V1685" i="5"/>
  <c r="E1685" i="5"/>
  <c r="X1685" i="5" s="1"/>
  <c r="V1686" i="5"/>
  <c r="E1686" i="5"/>
  <c r="X1686" i="5" s="1"/>
  <c r="V1687" i="5"/>
  <c r="E1687" i="5"/>
  <c r="X1687" i="5" s="1"/>
  <c r="V1688" i="5"/>
  <c r="E1688" i="5"/>
  <c r="V1689" i="5"/>
  <c r="E1689" i="5"/>
  <c r="X1689" i="5" s="1"/>
  <c r="V1690" i="5"/>
  <c r="E1690" i="5"/>
  <c r="X1690" i="5" s="1"/>
  <c r="V1691" i="5"/>
  <c r="E1691" i="5"/>
  <c r="X1691" i="5" s="1"/>
  <c r="V1692" i="5"/>
  <c r="E1692" i="5"/>
  <c r="X1692" i="5" s="1"/>
  <c r="V1693" i="5"/>
  <c r="E1693" i="5"/>
  <c r="X1693" i="5" s="1"/>
  <c r="V1694" i="5"/>
  <c r="E1694" i="5"/>
  <c r="V1695" i="5"/>
  <c r="E1695" i="5"/>
  <c r="X1695" i="5" s="1"/>
  <c r="V1696" i="5"/>
  <c r="E1696" i="5"/>
  <c r="X1696" i="5" s="1"/>
  <c r="V1697" i="5"/>
  <c r="E1697" i="5"/>
  <c r="X1697" i="5" s="1"/>
  <c r="V1698" i="5"/>
  <c r="E1698" i="5"/>
  <c r="X1698" i="5" s="1"/>
  <c r="V1699" i="5"/>
  <c r="E1699" i="5"/>
  <c r="X1699" i="5" s="1"/>
  <c r="V1700" i="5"/>
  <c r="E1700" i="5"/>
  <c r="V1701" i="5"/>
  <c r="E1701" i="5"/>
  <c r="X1701" i="5" s="1"/>
  <c r="V1702" i="5"/>
  <c r="E1702" i="5"/>
  <c r="X1702" i="5" s="1"/>
  <c r="V1703" i="5"/>
  <c r="E1703" i="5"/>
  <c r="X1703" i="5" s="1"/>
  <c r="V1704" i="5"/>
  <c r="E1704" i="5"/>
  <c r="X1704" i="5" s="1"/>
  <c r="V1705" i="5"/>
  <c r="E1705" i="5"/>
  <c r="X1705" i="5" s="1"/>
  <c r="V1706" i="5"/>
  <c r="E1706" i="5"/>
  <c r="V1707" i="5"/>
  <c r="E1707" i="5"/>
  <c r="X1707" i="5" s="1"/>
  <c r="V1708" i="5"/>
  <c r="E1708" i="5"/>
  <c r="X1708" i="5" s="1"/>
  <c r="V1709" i="5"/>
  <c r="E1709" i="5"/>
  <c r="X1709" i="5" s="1"/>
  <c r="V1710" i="5"/>
  <c r="E1710" i="5"/>
  <c r="X1710" i="5" s="1"/>
  <c r="V1711" i="5"/>
  <c r="E1711" i="5"/>
  <c r="X1711" i="5" s="1"/>
  <c r="V1712" i="5"/>
  <c r="E1712" i="5"/>
  <c r="V1713" i="5"/>
  <c r="E1713" i="5"/>
  <c r="X1713" i="5" s="1"/>
  <c r="V1714" i="5"/>
  <c r="E1714" i="5"/>
  <c r="X1714" i="5" s="1"/>
  <c r="V1715" i="5"/>
  <c r="E1715" i="5"/>
  <c r="X1715" i="5" s="1"/>
  <c r="V1716" i="5"/>
  <c r="E1716" i="5"/>
  <c r="X1716" i="5" s="1"/>
  <c r="V1717" i="5"/>
  <c r="E1717" i="5"/>
  <c r="X1717" i="5" s="1"/>
  <c r="V1718" i="5"/>
  <c r="E1718" i="5"/>
  <c r="V1719" i="5"/>
  <c r="E1719" i="5"/>
  <c r="X1719" i="5" s="1"/>
  <c r="V1720" i="5"/>
  <c r="E1720" i="5"/>
  <c r="X1720" i="5" s="1"/>
  <c r="V1721" i="5"/>
  <c r="E1721" i="5"/>
  <c r="X1721" i="5" s="1"/>
  <c r="V1722" i="5"/>
  <c r="E1722" i="5"/>
  <c r="X1722" i="5" s="1"/>
  <c r="V1723" i="5"/>
  <c r="E1723" i="5"/>
  <c r="X1723" i="5" s="1"/>
  <c r="V1724" i="5"/>
  <c r="E1724" i="5"/>
  <c r="V1725" i="5"/>
  <c r="E1725" i="5"/>
  <c r="X1725" i="5" s="1"/>
  <c r="V1726" i="5"/>
  <c r="E1726" i="5"/>
  <c r="X1726" i="5" s="1"/>
  <c r="V1727" i="5"/>
  <c r="E1727" i="5"/>
  <c r="X1727" i="5" s="1"/>
  <c r="V1728" i="5"/>
  <c r="E1728" i="5"/>
  <c r="X1728" i="5" s="1"/>
  <c r="V1729" i="5"/>
  <c r="E1729" i="5"/>
  <c r="X1729" i="5" s="1"/>
  <c r="V1730" i="5"/>
  <c r="E1730" i="5"/>
  <c r="V1731" i="5"/>
  <c r="E1731" i="5"/>
  <c r="V1732" i="5"/>
  <c r="E1732" i="5"/>
  <c r="X1732" i="5" s="1"/>
  <c r="V1733" i="5"/>
  <c r="E1733" i="5"/>
  <c r="X1733" i="5" s="1"/>
  <c r="V1734" i="5"/>
  <c r="E1734" i="5"/>
  <c r="X1734" i="5" s="1"/>
  <c r="V1735" i="5"/>
  <c r="E1735" i="5"/>
  <c r="X1735" i="5" s="1"/>
  <c r="V1736" i="5"/>
  <c r="E1736" i="5"/>
  <c r="V1737" i="5"/>
  <c r="E1737" i="5"/>
  <c r="X1737" i="5" s="1"/>
  <c r="V1738" i="5"/>
  <c r="E1738" i="5"/>
  <c r="X1738" i="5" s="1"/>
  <c r="V1739" i="5"/>
  <c r="E1739" i="5"/>
  <c r="X1739" i="5" s="1"/>
  <c r="V1740" i="5"/>
  <c r="E1740" i="5"/>
  <c r="X1740" i="5" s="1"/>
  <c r="V1741" i="5"/>
  <c r="E1741" i="5"/>
  <c r="X1741" i="5" s="1"/>
  <c r="V1742" i="5"/>
  <c r="E1742" i="5"/>
  <c r="V1743" i="5"/>
  <c r="E1743" i="5"/>
  <c r="X1743" i="5" s="1"/>
  <c r="V1744" i="5"/>
  <c r="E1744" i="5"/>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V1755" i="5"/>
  <c r="E1755" i="5"/>
  <c r="X1755" i="5" s="1"/>
  <c r="V1756" i="5"/>
  <c r="E1756" i="5"/>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V1827" i="5"/>
  <c r="E1827" i="5"/>
  <c r="X1827" i="5" s="1"/>
  <c r="V1828" i="5"/>
  <c r="E1828" i="5"/>
  <c r="X1828" i="5" s="1"/>
  <c r="V1829" i="5"/>
  <c r="E1829" i="5"/>
  <c r="X1829" i="5" s="1"/>
  <c r="V1830" i="5"/>
  <c r="E1830" i="5"/>
  <c r="X1830" i="5" s="1"/>
  <c r="V1831" i="5"/>
  <c r="E1831" i="5"/>
  <c r="X1831" i="5" s="1"/>
  <c r="V1832" i="5"/>
  <c r="E1832" i="5"/>
  <c r="V1833" i="5"/>
  <c r="E1833" i="5"/>
  <c r="X1833" i="5" s="1"/>
  <c r="V1834" i="5"/>
  <c r="E1834" i="5"/>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V1857" i="5"/>
  <c r="E1857" i="5"/>
  <c r="V1858" i="5"/>
  <c r="E1858" i="5"/>
  <c r="X1858" i="5" s="1"/>
  <c r="V1859" i="5"/>
  <c r="E1859" i="5"/>
  <c r="X1859" i="5" s="1"/>
  <c r="V1860" i="5"/>
  <c r="E1860" i="5"/>
  <c r="X1860" i="5" s="1"/>
  <c r="V1861" i="5"/>
  <c r="E1861" i="5"/>
  <c r="X1861" i="5" s="1"/>
  <c r="V1862" i="5"/>
  <c r="E1862" i="5"/>
  <c r="V1863" i="5"/>
  <c r="E1863" i="5"/>
  <c r="X1863" i="5" s="1"/>
  <c r="V1864" i="5"/>
  <c r="E1864" i="5"/>
  <c r="X1864" i="5" s="1"/>
  <c r="V1865" i="5"/>
  <c r="E1865" i="5"/>
  <c r="X1865" i="5" s="1"/>
  <c r="V1866" i="5"/>
  <c r="E1866" i="5"/>
  <c r="X1866" i="5" s="1"/>
  <c r="V1867" i="5"/>
  <c r="E1867" i="5"/>
  <c r="X1867" i="5" s="1"/>
  <c r="V1868" i="5"/>
  <c r="E1868" i="5"/>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V1901" i="5"/>
  <c r="E1901" i="5"/>
  <c r="X1901" i="5" s="1"/>
  <c r="V1902" i="5"/>
  <c r="E1902" i="5"/>
  <c r="X1902" i="5" s="1"/>
  <c r="V1903" i="5"/>
  <c r="E1903" i="5"/>
  <c r="X1903" i="5" s="1"/>
  <c r="V1904" i="5"/>
  <c r="E1904" i="5"/>
  <c r="V1905" i="5"/>
  <c r="E1905" i="5"/>
  <c r="X1905" i="5" s="1"/>
  <c r="V1906" i="5"/>
  <c r="E1906" i="5"/>
  <c r="X1906" i="5" s="1"/>
  <c r="V1907" i="5"/>
  <c r="E1907" i="5"/>
  <c r="X1907" i="5" s="1"/>
  <c r="V1908" i="5"/>
  <c r="E1908" i="5"/>
  <c r="X1908" i="5" s="1"/>
  <c r="V1909" i="5"/>
  <c r="E1909" i="5"/>
  <c r="X1909" i="5" s="1"/>
  <c r="V1910" i="5"/>
  <c r="E1910" i="5"/>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V1923" i="5"/>
  <c r="E1923" i="5"/>
  <c r="X1923" i="5" s="1"/>
  <c r="V1924" i="5"/>
  <c r="E1924" i="5"/>
  <c r="X1924" i="5" s="1"/>
  <c r="V1925" i="5"/>
  <c r="E1925" i="5"/>
  <c r="X1925" i="5" s="1"/>
  <c r="V1926" i="5"/>
  <c r="E1926" i="5"/>
  <c r="X1926" i="5" s="1"/>
  <c r="V1927" i="5"/>
  <c r="E1927" i="5"/>
  <c r="X1927" i="5" s="1"/>
  <c r="V1928" i="5"/>
  <c r="E1928" i="5"/>
  <c r="V1929" i="5"/>
  <c r="E1929" i="5"/>
  <c r="X1929" i="5" s="1"/>
  <c r="V1930" i="5"/>
  <c r="E1930" i="5"/>
  <c r="X1930" i="5" s="1"/>
  <c r="V1931" i="5"/>
  <c r="E1931" i="5"/>
  <c r="X1931" i="5" s="1"/>
  <c r="V1932" i="5"/>
  <c r="E1932" i="5"/>
  <c r="X1932" i="5" s="1"/>
  <c r="V1933" i="5"/>
  <c r="E1933" i="5"/>
  <c r="X1933" i="5" s="1"/>
  <c r="V1934" i="5"/>
  <c r="E1934" i="5"/>
  <c r="V1935" i="5"/>
  <c r="E1935" i="5"/>
  <c r="X1935" i="5" s="1"/>
  <c r="V1936" i="5"/>
  <c r="E1936" i="5"/>
  <c r="X1936" i="5" s="1"/>
  <c r="V1937" i="5"/>
  <c r="E1937" i="5"/>
  <c r="X1937" i="5" s="1"/>
  <c r="V1938" i="5"/>
  <c r="E1938" i="5"/>
  <c r="X1938" i="5" s="1"/>
  <c r="V1939" i="5"/>
  <c r="E1939" i="5"/>
  <c r="X1939" i="5" s="1"/>
  <c r="V1940" i="5"/>
  <c r="E1940" i="5"/>
  <c r="V1941" i="5"/>
  <c r="E1941" i="5"/>
  <c r="X1941" i="5" s="1"/>
  <c r="V1942" i="5"/>
  <c r="E1942" i="5"/>
  <c r="X1942" i="5" s="1"/>
  <c r="V1943" i="5"/>
  <c r="E1943" i="5"/>
  <c r="X1943" i="5" s="1"/>
  <c r="V1944" i="5"/>
  <c r="E1944" i="5"/>
  <c r="X1944" i="5" s="1"/>
  <c r="V1945" i="5"/>
  <c r="E1945" i="5"/>
  <c r="X1945" i="5" s="1"/>
  <c r="V1946" i="5"/>
  <c r="E1946" i="5"/>
  <c r="V1947" i="5"/>
  <c r="E1947" i="5"/>
  <c r="X1947" i="5" s="1"/>
  <c r="V1948" i="5"/>
  <c r="E1948" i="5"/>
  <c r="X1948" i="5" s="1"/>
  <c r="V1949" i="5"/>
  <c r="E1949" i="5"/>
  <c r="X1949" i="5" s="1"/>
  <c r="V1950" i="5"/>
  <c r="E1950" i="5"/>
  <c r="X1950" i="5" s="1"/>
  <c r="V1951" i="5"/>
  <c r="E1951" i="5"/>
  <c r="X1951" i="5" s="1"/>
  <c r="V1952" i="5"/>
  <c r="E1952" i="5"/>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V1967" i="5"/>
  <c r="E1967" i="5"/>
  <c r="X1967" i="5" s="1"/>
  <c r="V1968" i="5"/>
  <c r="E1968" i="5"/>
  <c r="X1968" i="5" s="1"/>
  <c r="V1969" i="5"/>
  <c r="E1969" i="5"/>
  <c r="X1969" i="5" s="1"/>
  <c r="V1970" i="5"/>
  <c r="E1970" i="5"/>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V2007" i="5"/>
  <c r="E2007" i="5"/>
  <c r="X2007" i="5" s="1"/>
  <c r="V2008" i="5"/>
  <c r="E2008" i="5"/>
  <c r="X2008" i="5" s="1"/>
  <c r="V2009" i="5"/>
  <c r="E2009" i="5"/>
  <c r="X2009" i="5" s="1"/>
  <c r="V2010" i="5"/>
  <c r="E2010" i="5"/>
  <c r="X2010" i="5" s="1"/>
  <c r="V2011" i="5"/>
  <c r="E2011" i="5"/>
  <c r="X2011" i="5" s="1"/>
  <c r="V2012" i="5"/>
  <c r="E2012" i="5"/>
  <c r="V2013" i="5"/>
  <c r="E2013" i="5"/>
  <c r="X2013" i="5" s="1"/>
  <c r="V2014" i="5"/>
  <c r="E2014" i="5"/>
  <c r="X2014" i="5" s="1"/>
  <c r="V2015" i="5"/>
  <c r="E2015" i="5"/>
  <c r="X2015" i="5" s="1"/>
  <c r="V2016" i="5"/>
  <c r="E2016" i="5"/>
  <c r="X2016" i="5" s="1"/>
  <c r="V2017" i="5"/>
  <c r="E2017" i="5"/>
  <c r="X2017" i="5" s="1"/>
  <c r="V2018" i="5"/>
  <c r="E2018" i="5"/>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V2043" i="5"/>
  <c r="E2043" i="5"/>
  <c r="X2043" i="5" s="1"/>
  <c r="V2044" i="5"/>
  <c r="E2044" i="5"/>
  <c r="X2044" i="5" s="1"/>
  <c r="V2045" i="5"/>
  <c r="E2045" i="5"/>
  <c r="X2045" i="5" s="1"/>
  <c r="V2046" i="5"/>
  <c r="E2046" i="5"/>
  <c r="X2046" i="5" s="1"/>
  <c r="V2047" i="5"/>
  <c r="E2047" i="5"/>
  <c r="X2047" i="5" s="1"/>
  <c r="V2048" i="5"/>
  <c r="E2048" i="5"/>
  <c r="X2048" i="5" s="1"/>
  <c r="V2049" i="5"/>
  <c r="E2049" i="5"/>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V2061" i="5"/>
  <c r="E2061" i="5"/>
  <c r="X2061" i="5" s="1"/>
  <c r="V2062" i="5"/>
  <c r="E2062" i="5"/>
  <c r="X2062" i="5" s="1"/>
  <c r="V2063" i="5"/>
  <c r="E2063" i="5"/>
  <c r="X2063" i="5" s="1"/>
  <c r="V2064" i="5"/>
  <c r="E2064" i="5"/>
  <c r="X2064" i="5" s="1"/>
  <c r="V2065" i="5"/>
  <c r="E2065" i="5"/>
  <c r="X2065" i="5" s="1"/>
  <c r="V2066" i="5"/>
  <c r="E2066" i="5"/>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V2134" i="5"/>
  <c r="E2134" i="5"/>
  <c r="X2134" i="5" s="1"/>
  <c r="V2135" i="5"/>
  <c r="E2135" i="5"/>
  <c r="X2135" i="5" s="1"/>
  <c r="V2136" i="5"/>
  <c r="E2136" i="5"/>
  <c r="X2136" i="5" s="1"/>
  <c r="V2137" i="5"/>
  <c r="E2137" i="5"/>
  <c r="X2137" i="5" s="1"/>
  <c r="V2138" i="5"/>
  <c r="E2138" i="5"/>
  <c r="X2138" i="5" s="1"/>
  <c r="V2139" i="5"/>
  <c r="E2139" i="5"/>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V2387" i="5"/>
  <c r="E2387" i="5"/>
  <c r="X2387" i="5" s="1"/>
  <c r="V2388" i="5"/>
  <c r="E2388" i="5"/>
  <c r="X2388" i="5" s="1"/>
  <c r="V2389" i="5"/>
  <c r="E2389" i="5"/>
  <c r="X2389" i="5" s="1"/>
  <c r="V2390" i="5"/>
  <c r="E2390" i="5"/>
  <c r="X2390" i="5" s="1"/>
  <c r="V2391" i="5"/>
  <c r="E2391" i="5"/>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G17" i="6" s="1"/>
  <c r="H17" i="6" s="1"/>
  <c r="B16" i="6"/>
  <c r="B31" i="6" s="1"/>
  <c r="G31" i="6" s="1"/>
  <c r="B15" i="6"/>
  <c r="G15" i="6" s="1"/>
  <c r="H15" i="6" s="1"/>
  <c r="B14" i="6"/>
  <c r="B49" i="6" s="1"/>
  <c r="G49" i="6" s="1"/>
  <c r="G14" i="6"/>
  <c r="H14" i="6"/>
  <c r="H13" i="6"/>
  <c r="B12" i="6"/>
  <c r="G12" i="6"/>
  <c r="H12" i="6" s="1"/>
  <c r="D12" i="6" s="1"/>
  <c r="B11" i="6"/>
  <c r="G11" i="6"/>
  <c r="H11" i="6"/>
  <c r="D11" i="6"/>
  <c r="G9" i="6"/>
  <c r="H9" i="6" s="1"/>
  <c r="D9" i="6" s="1"/>
  <c r="B8" i="6"/>
  <c r="G8" i="6"/>
  <c r="H8" i="6" s="1"/>
  <c r="D8" i="6" s="1"/>
  <c r="B7" i="6"/>
  <c r="G7" i="6"/>
  <c r="H7" i="6"/>
  <c r="D7" i="6"/>
  <c r="B6" i="6"/>
  <c r="G6" i="6"/>
  <c r="B5" i="6"/>
  <c r="F6" i="6" s="1"/>
  <c r="H6" i="6" s="1"/>
  <c r="D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s="1"/>
  <c r="P41" i="4"/>
  <c r="P40" i="4"/>
  <c r="P39" i="4"/>
  <c r="B39" i="4" s="1"/>
  <c r="B63" i="4" s="1"/>
  <c r="A45" i="6" s="1"/>
  <c r="P38" i="4"/>
  <c r="B38" i="4" s="1"/>
  <c r="B68" i="4" s="1"/>
  <c r="A49" i="6" s="1"/>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X170"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X26"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X620"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X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X1054" i="5"/>
  <c r="H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X1130"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800"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X1154"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X1454"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F5"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X56" i="5"/>
  <c r="X68" i="5"/>
  <c r="X80"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X344"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X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X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X722"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X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X746"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X716"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X860"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X848"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X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X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X1058" i="5"/>
  <c r="R1090" i="5"/>
  <c r="J1090" i="5"/>
  <c r="I1090" i="5"/>
  <c r="H1090" i="5"/>
  <c r="F1090" i="5"/>
  <c r="R1106" i="5"/>
  <c r="J1106" i="5"/>
  <c r="I1106" i="5"/>
  <c r="H1106" i="5"/>
  <c r="F1106" i="5"/>
  <c r="X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X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X998"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X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X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X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X1928"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X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X230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442" i="5"/>
  <c r="J2442" i="5"/>
  <c r="I2442" i="5"/>
  <c r="H2442" i="5"/>
  <c r="AB2460" i="5"/>
  <c r="F2497" i="5"/>
  <c r="R2497" i="5"/>
  <c r="J2497" i="5"/>
  <c r="I2497" i="5"/>
  <c r="H2497" i="5"/>
  <c r="S2501" i="5"/>
  <c r="F64" i="6"/>
  <c r="G5" i="6"/>
  <c r="H5"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G21" i="6" s="1"/>
  <c r="B51" i="6"/>
  <c r="G51" i="6"/>
  <c r="G16" i="6"/>
  <c r="H16" i="6"/>
  <c r="B19" i="6"/>
  <c r="B44" i="6" s="1"/>
  <c r="G44" i="6" s="1"/>
  <c r="A38" i="2"/>
  <c r="J4" i="5"/>
  <c r="B41" i="4"/>
  <c r="B65" i="4" s="1"/>
  <c r="A47" i="6" s="1"/>
  <c r="A55" i="2"/>
  <c r="A73" i="2"/>
  <c r="B9" i="3"/>
  <c r="A3" i="2"/>
  <c r="A20" i="2"/>
  <c r="B17" i="3"/>
  <c r="B29" i="4"/>
  <c r="B35" i="4" s="1"/>
  <c r="A22" i="6" s="1"/>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B34" i="4" s="1"/>
  <c r="A21"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74" i="4" s="1"/>
  <c r="B44" i="4"/>
  <c r="A29" i="6"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90" i="5"/>
  <c r="R2044" i="5"/>
  <c r="R1967" i="5"/>
  <c r="F290" i="5"/>
  <c r="H987" i="5"/>
  <c r="H1959" i="5"/>
  <c r="R987" i="5"/>
  <c r="R2069" i="5"/>
  <c r="I1959" i="5"/>
  <c r="H2069" i="5"/>
  <c r="J1959" i="5"/>
  <c r="R1959" i="5"/>
  <c r="I678" i="5"/>
  <c r="H678" i="5"/>
  <c r="J987" i="5"/>
  <c r="S606" i="5"/>
  <c r="S610" i="5"/>
  <c r="S598" i="5"/>
  <c r="X542" i="5"/>
  <c r="X376" i="5"/>
  <c r="X338" i="5"/>
  <c r="X326" i="5"/>
  <c r="X146" i="5"/>
  <c r="X482" i="5"/>
  <c r="X230" i="5"/>
  <c r="S532" i="5"/>
  <c r="X356" i="5"/>
  <c r="S356" i="5"/>
  <c r="X154" i="5"/>
  <c r="X20" i="5"/>
  <c r="X98" i="5"/>
  <c r="X134" i="5"/>
  <c r="S343" i="5"/>
  <c r="X206" i="5"/>
  <c r="X38" i="5"/>
  <c r="X182" i="5"/>
  <c r="X218" i="5"/>
  <c r="X86" i="5"/>
  <c r="S315" i="5"/>
  <c r="X118" i="5"/>
  <c r="X50" i="5"/>
  <c r="X62" i="5"/>
  <c r="X357" i="5"/>
  <c r="S357" i="5"/>
  <c r="S383" i="5"/>
  <c r="X92" i="5"/>
  <c r="X242"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X872"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X71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X1724" i="5"/>
  <c r="F1313" i="5"/>
  <c r="F2293" i="5"/>
  <c r="I1700" i="5"/>
  <c r="F1609" i="5"/>
  <c r="H1680"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H415" i="5"/>
  <c r="H395" i="5"/>
  <c r="F1859" i="5"/>
  <c r="X1508" i="5"/>
  <c r="R1086" i="5"/>
  <c r="I836" i="5"/>
  <c r="H596" i="5"/>
  <c r="R415" i="5"/>
  <c r="J447" i="5"/>
  <c r="J395" i="5"/>
  <c r="F2480" i="5"/>
  <c r="X2386" i="5"/>
  <c r="J2164" i="5"/>
  <c r="R1653" i="5"/>
  <c r="J1653" i="5"/>
  <c r="F1508" i="5"/>
  <c r="F1222" i="5"/>
  <c r="H1297" i="5"/>
  <c r="F836" i="5"/>
  <c r="R836" i="5"/>
  <c r="R395" i="5"/>
  <c r="I496" i="5"/>
  <c r="F1233" i="5"/>
  <c r="X1900"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X2133"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X1688" i="5"/>
  <c r="H1652" i="5"/>
  <c r="I1644" i="5"/>
  <c r="H942" i="5"/>
  <c r="I720" i="5"/>
  <c r="R2181" i="5"/>
  <c r="I2164" i="5"/>
  <c r="X2012" i="5"/>
  <c r="X2092" i="5"/>
  <c r="R1668" i="5"/>
  <c r="F1708" i="5"/>
  <c r="I1652" i="5"/>
  <c r="J1644" i="5"/>
  <c r="H391" i="5"/>
  <c r="J720" i="5"/>
  <c r="J2454" i="5"/>
  <c r="F2215" i="5"/>
  <c r="R2164" i="5"/>
  <c r="I2043" i="5"/>
  <c r="R1657" i="5"/>
  <c r="R1652" i="5"/>
  <c r="H1708"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X730"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41" i="6"/>
  <c r="G41"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X1700"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X1190" i="5"/>
  <c r="J1352" i="5"/>
  <c r="I1292" i="5"/>
  <c r="R875" i="5"/>
  <c r="R738" i="5"/>
  <c r="I717" i="5"/>
  <c r="R718" i="5"/>
  <c r="F757" i="5"/>
  <c r="I306" i="5"/>
  <c r="H189" i="5"/>
  <c r="F189" i="5"/>
  <c r="R207" i="5"/>
  <c r="F281" i="5"/>
  <c r="F1190" i="5"/>
  <c r="I983" i="5"/>
  <c r="J1292" i="5"/>
  <c r="X974" i="5"/>
  <c r="F749" i="5"/>
  <c r="J717" i="5"/>
  <c r="H640" i="5"/>
  <c r="H588" i="5"/>
  <c r="R435" i="5"/>
  <c r="H431" i="5"/>
  <c r="I281" i="5"/>
  <c r="I189" i="5"/>
  <c r="F2061" i="5"/>
  <c r="H556" i="5"/>
  <c r="H2197" i="5"/>
  <c r="F2405" i="5"/>
  <c r="F2386" i="5"/>
  <c r="R2289" i="5"/>
  <c r="R2160" i="5"/>
  <c r="I2100" i="5"/>
  <c r="R2035" i="5"/>
  <c r="I1867" i="5"/>
  <c r="X1304"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X194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X794"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X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51" i="6" s="1"/>
  <c r="H51" i="6" s="1"/>
  <c r="D51" i="6" s="1"/>
  <c r="F2426" i="5"/>
  <c r="R2426" i="5"/>
  <c r="J2426" i="5"/>
  <c r="I2426" i="5"/>
  <c r="H2426" i="5"/>
  <c r="D5" i="6"/>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X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X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X1826" i="5"/>
  <c r="J1826" i="5"/>
  <c r="I1833" i="5"/>
  <c r="R1833" i="5"/>
  <c r="J1833" i="5"/>
  <c r="H1833" i="5"/>
  <c r="F1833" i="5"/>
  <c r="I1914" i="5"/>
  <c r="H1914" i="5"/>
  <c r="F1914" i="5"/>
  <c r="R1914" i="5"/>
  <c r="J1914" i="5"/>
  <c r="R1737" i="5"/>
  <c r="H1737" i="5"/>
  <c r="F1737" i="5"/>
  <c r="J1737" i="5"/>
  <c r="I1737" i="5"/>
  <c r="F1550" i="5"/>
  <c r="H1550" i="5"/>
  <c r="X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X1346" i="5"/>
  <c r="I1346" i="5"/>
  <c r="H1346" i="5"/>
  <c r="J1346" i="5"/>
  <c r="F1346" i="5"/>
  <c r="H1476" i="5"/>
  <c r="F1476" i="5"/>
  <c r="J1476" i="5"/>
  <c r="I1476" i="5"/>
  <c r="R1476" i="5"/>
  <c r="F1394" i="5"/>
  <c r="R1394" i="5"/>
  <c r="I1394" i="5"/>
  <c r="H1394" i="5"/>
  <c r="X1394" i="5"/>
  <c r="J1394" i="5"/>
  <c r="R1604" i="5"/>
  <c r="J1604" i="5"/>
  <c r="I1604" i="5"/>
  <c r="H1604" i="5"/>
  <c r="F1604" i="5"/>
  <c r="X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X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X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X992" i="5"/>
  <c r="R992" i="5"/>
  <c r="J992" i="5"/>
  <c r="I992" i="5"/>
  <c r="F1238" i="5"/>
  <c r="X1238" i="5"/>
  <c r="R1238" i="5"/>
  <c r="J1238" i="5"/>
  <c r="H1238" i="5"/>
  <c r="I1238" i="5"/>
  <c r="H988" i="5"/>
  <c r="F988" i="5"/>
  <c r="R988" i="5"/>
  <c r="J988" i="5"/>
  <c r="I988" i="5"/>
  <c r="H1116" i="5"/>
  <c r="F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X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X2139" i="5"/>
  <c r="F2078" i="5"/>
  <c r="R2078" i="5"/>
  <c r="J2078" i="5"/>
  <c r="I2078" i="5"/>
  <c r="H2078" i="5"/>
  <c r="X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X1880"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X1706" i="5"/>
  <c r="R1706" i="5"/>
  <c r="J1706" i="5"/>
  <c r="I1690" i="5"/>
  <c r="H1690" i="5"/>
  <c r="F1690" i="5"/>
  <c r="R1690" i="5"/>
  <c r="J1690" i="5"/>
  <c r="I1674" i="5"/>
  <c r="H1674" i="5"/>
  <c r="F1674" i="5"/>
  <c r="R1674" i="5"/>
  <c r="J1674" i="5"/>
  <c r="I1658" i="5"/>
  <c r="H1658" i="5"/>
  <c r="F1658" i="5"/>
  <c r="X1658" i="5"/>
  <c r="R1658" i="5"/>
  <c r="J1658" i="5"/>
  <c r="I1642" i="5"/>
  <c r="H1642" i="5"/>
  <c r="F1642" i="5"/>
  <c r="R1642" i="5"/>
  <c r="J1642" i="5"/>
  <c r="H1626" i="5"/>
  <c r="F1626" i="5"/>
  <c r="R1626" i="5"/>
  <c r="J1626" i="5"/>
  <c r="I1626" i="5"/>
  <c r="F1610" i="5"/>
  <c r="X1610" i="5"/>
  <c r="R1610" i="5"/>
  <c r="J1610" i="5"/>
  <c r="I1610" i="5"/>
  <c r="H1610" i="5"/>
  <c r="F1594" i="5"/>
  <c r="X1594" i="5"/>
  <c r="R1594" i="5"/>
  <c r="J1594" i="5"/>
  <c r="I1594" i="5"/>
  <c r="H1594" i="5"/>
  <c r="F1578" i="5"/>
  <c r="R1578" i="5"/>
  <c r="J1578" i="5"/>
  <c r="I1578" i="5"/>
  <c r="H1578" i="5"/>
  <c r="F1562" i="5"/>
  <c r="X1562" i="5"/>
  <c r="R1562" i="5"/>
  <c r="J1562" i="5"/>
  <c r="I1562" i="5"/>
  <c r="H1562" i="5"/>
  <c r="R1846" i="5"/>
  <c r="J1846" i="5"/>
  <c r="I1846" i="5"/>
  <c r="H1846" i="5"/>
  <c r="F1846" i="5"/>
  <c r="X1742"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X1322" i="5"/>
  <c r="R1322" i="5"/>
  <c r="J1322" i="5"/>
  <c r="I1322" i="5"/>
  <c r="H1322" i="5"/>
  <c r="F1314" i="5"/>
  <c r="R1314" i="5"/>
  <c r="J1314" i="5"/>
  <c r="I1314" i="5"/>
  <c r="H1314" i="5"/>
  <c r="F1306" i="5"/>
  <c r="R1306" i="5"/>
  <c r="J1306" i="5"/>
  <c r="I1306" i="5"/>
  <c r="H1306" i="5"/>
  <c r="F1298" i="5"/>
  <c r="X1298" i="5"/>
  <c r="R1298" i="5"/>
  <c r="J1298" i="5"/>
  <c r="I1298" i="5"/>
  <c r="H1298" i="5"/>
  <c r="F1290" i="5"/>
  <c r="R1290" i="5"/>
  <c r="J1290" i="5"/>
  <c r="I1290" i="5"/>
  <c r="H1290" i="5"/>
  <c r="F1282" i="5"/>
  <c r="R1282" i="5"/>
  <c r="J1282" i="5"/>
  <c r="I1282" i="5"/>
  <c r="H1282" i="5"/>
  <c r="F1274" i="5"/>
  <c r="X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X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X1970" i="5"/>
  <c r="J1888" i="5"/>
  <c r="R1888" i="5"/>
  <c r="I1888" i="5"/>
  <c r="H1888" i="5"/>
  <c r="F1888" i="5"/>
  <c r="J1796" i="5"/>
  <c r="I1796" i="5"/>
  <c r="H1796" i="5"/>
  <c r="F1796" i="5"/>
  <c r="X1796" i="5"/>
  <c r="R1796" i="5"/>
  <c r="J1788" i="5"/>
  <c r="I1788" i="5"/>
  <c r="H1788" i="5"/>
  <c r="F1788" i="5"/>
  <c r="R1788" i="5"/>
  <c r="J1780" i="5"/>
  <c r="I1780" i="5"/>
  <c r="H1780" i="5"/>
  <c r="F1780" i="5"/>
  <c r="R1780" i="5"/>
  <c r="I1726" i="5"/>
  <c r="H1726" i="5"/>
  <c r="F1726" i="5"/>
  <c r="J1726" i="5"/>
  <c r="R1726" i="5"/>
  <c r="I1694" i="5"/>
  <c r="H1694" i="5"/>
  <c r="F1694" i="5"/>
  <c r="X1694" i="5"/>
  <c r="J1694" i="5"/>
  <c r="R1694" i="5"/>
  <c r="I1646" i="5"/>
  <c r="H1646" i="5"/>
  <c r="F1646" i="5"/>
  <c r="X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X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X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X1202" i="5"/>
  <c r="J1202" i="5"/>
  <c r="I1202" i="5"/>
  <c r="H1202" i="5"/>
  <c r="R1202" i="5"/>
  <c r="H1128" i="5"/>
  <c r="F1128" i="5"/>
  <c r="R1128" i="5"/>
  <c r="J1128" i="5"/>
  <c r="I1128" i="5"/>
  <c r="H1096" i="5"/>
  <c r="F1096" i="5"/>
  <c r="R1096" i="5"/>
  <c r="J1096" i="5"/>
  <c r="I1096" i="5"/>
  <c r="H1064" i="5"/>
  <c r="F1064" i="5"/>
  <c r="X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36" i="6"/>
  <c r="J2479" i="5"/>
  <c r="I2479" i="5"/>
  <c r="R2479" i="5"/>
  <c r="H2479" i="5"/>
  <c r="F2479" i="5"/>
  <c r="F2410" i="5"/>
  <c r="X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X2006" i="5"/>
  <c r="F1868" i="5"/>
  <c r="X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X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X1179" i="5"/>
  <c r="R1608" i="5"/>
  <c r="J1608" i="5"/>
  <c r="I1608" i="5"/>
  <c r="H1608" i="5"/>
  <c r="F1608" i="5"/>
  <c r="R1521" i="5"/>
  <c r="J1521" i="5"/>
  <c r="H1521" i="5"/>
  <c r="F1521" i="5"/>
  <c r="I1521" i="5"/>
  <c r="R1580" i="5"/>
  <c r="J1580" i="5"/>
  <c r="I1580" i="5"/>
  <c r="H1580" i="5"/>
  <c r="F1580" i="5"/>
  <c r="X1580" i="5"/>
  <c r="H1436" i="5"/>
  <c r="X1436" i="5"/>
  <c r="R1436" i="5"/>
  <c r="F1436" i="5"/>
  <c r="J1436" i="5"/>
  <c r="I1436" i="5"/>
  <c r="J1228" i="5"/>
  <c r="I1228" i="5"/>
  <c r="F1228" i="5"/>
  <c r="R1228" i="5"/>
  <c r="H1228" i="5"/>
  <c r="J1196" i="5"/>
  <c r="I1196" i="5"/>
  <c r="F1196" i="5"/>
  <c r="X1196" i="5"/>
  <c r="R1196" i="5"/>
  <c r="H1196" i="5"/>
  <c r="J1164" i="5"/>
  <c r="I1164" i="5"/>
  <c r="F1164" i="5"/>
  <c r="R1164" i="5"/>
  <c r="H1164" i="5"/>
  <c r="H1215" i="5"/>
  <c r="I1215" i="5"/>
  <c r="F1215" i="5"/>
  <c r="J1215" i="5"/>
  <c r="R1215" i="5"/>
  <c r="F1378" i="5"/>
  <c r="R1378" i="5"/>
  <c r="I1378" i="5"/>
  <c r="H1378" i="5"/>
  <c r="X1378" i="5"/>
  <c r="J1378" i="5"/>
  <c r="J1146" i="5"/>
  <c r="I1146" i="5"/>
  <c r="H1146" i="5"/>
  <c r="R1146" i="5"/>
  <c r="F1146" i="5"/>
  <c r="R1564" i="5"/>
  <c r="J1564" i="5"/>
  <c r="I1564" i="5"/>
  <c r="H1564" i="5"/>
  <c r="F1564" i="5"/>
  <c r="X1564" i="5"/>
  <c r="I1496" i="5"/>
  <c r="H1496" i="5"/>
  <c r="F1496" i="5"/>
  <c r="X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X1226" i="5"/>
  <c r="R1226" i="5"/>
  <c r="J1226" i="5"/>
  <c r="I1226" i="5"/>
  <c r="H1226" i="5"/>
  <c r="H1088" i="5"/>
  <c r="F1088" i="5"/>
  <c r="X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X866" i="5"/>
  <c r="J866" i="5"/>
  <c r="R859" i="5"/>
  <c r="I859" i="5"/>
  <c r="J859" i="5"/>
  <c r="H859" i="5"/>
  <c r="F859" i="5"/>
  <c r="H980" i="5"/>
  <c r="F980" i="5"/>
  <c r="X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X1994" i="5"/>
  <c r="I1865" i="5"/>
  <c r="H1865" i="5"/>
  <c r="F1865" i="5"/>
  <c r="R1865" i="5"/>
  <c r="J1865" i="5"/>
  <c r="I1942" i="5"/>
  <c r="H1942" i="5"/>
  <c r="F1942" i="5"/>
  <c r="R1942" i="5"/>
  <c r="J1942" i="5"/>
  <c r="R2022" i="5"/>
  <c r="J2022" i="5"/>
  <c r="I2022" i="5"/>
  <c r="H2022" i="5"/>
  <c r="F2022" i="5"/>
  <c r="X1904" i="5"/>
  <c r="J1904" i="5"/>
  <c r="R1904" i="5"/>
  <c r="I1904" i="5"/>
  <c r="H1904" i="5"/>
  <c r="F1904" i="5"/>
  <c r="H1779" i="5"/>
  <c r="F1779" i="5"/>
  <c r="R1779" i="5"/>
  <c r="J1779" i="5"/>
  <c r="I1779" i="5"/>
  <c r="I1821" i="5"/>
  <c r="J1821" i="5"/>
  <c r="H1821" i="5"/>
  <c r="F1821" i="5"/>
  <c r="R1821" i="5"/>
  <c r="I1910" i="5"/>
  <c r="H1910" i="5"/>
  <c r="F1910" i="5"/>
  <c r="R1910" i="5"/>
  <c r="J1910" i="5"/>
  <c r="X1910" i="5"/>
  <c r="J1804" i="5"/>
  <c r="I1804" i="5"/>
  <c r="H1804" i="5"/>
  <c r="F1804" i="5"/>
  <c r="R1804" i="5"/>
  <c r="J1800" i="5"/>
  <c r="I1800" i="5"/>
  <c r="H1800" i="5"/>
  <c r="F1800" i="5"/>
  <c r="R1800" i="5"/>
  <c r="J1792" i="5"/>
  <c r="I1792" i="5"/>
  <c r="H1792" i="5"/>
  <c r="F1792" i="5"/>
  <c r="R1792" i="5"/>
  <c r="J1784" i="5"/>
  <c r="I1784" i="5"/>
  <c r="H1784" i="5"/>
  <c r="F1784" i="5"/>
  <c r="X1784" i="5"/>
  <c r="R1784" i="5"/>
  <c r="J1776" i="5"/>
  <c r="I1776" i="5"/>
  <c r="H1776" i="5"/>
  <c r="F1776" i="5"/>
  <c r="R1776" i="5"/>
  <c r="I1710" i="5"/>
  <c r="H1710" i="5"/>
  <c r="F1710" i="5"/>
  <c r="R1710" i="5"/>
  <c r="J1710" i="5"/>
  <c r="I1678" i="5"/>
  <c r="H1678" i="5"/>
  <c r="F1678" i="5"/>
  <c r="X1678" i="5"/>
  <c r="R1678" i="5"/>
  <c r="J1678" i="5"/>
  <c r="I1662" i="5"/>
  <c r="H1662" i="5"/>
  <c r="F1662" i="5"/>
  <c r="J1662" i="5"/>
  <c r="R1662" i="5"/>
  <c r="I1630" i="5"/>
  <c r="H1630" i="5"/>
  <c r="F1630" i="5"/>
  <c r="J1630" i="5"/>
  <c r="R1630" i="5"/>
  <c r="F1598" i="5"/>
  <c r="X1598" i="5"/>
  <c r="R1598" i="5"/>
  <c r="J1598" i="5"/>
  <c r="I1598" i="5"/>
  <c r="H1598" i="5"/>
  <c r="F1566" i="5"/>
  <c r="R1566" i="5"/>
  <c r="J1566" i="5"/>
  <c r="I1566" i="5"/>
  <c r="H1566" i="5"/>
  <c r="R1862" i="5"/>
  <c r="J1862" i="5"/>
  <c r="I1862" i="5"/>
  <c r="H1862" i="5"/>
  <c r="F1862" i="5"/>
  <c r="X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X1376" i="5"/>
  <c r="F1234" i="5"/>
  <c r="J1234" i="5"/>
  <c r="I1234" i="5"/>
  <c r="H1234" i="5"/>
  <c r="R1234" i="5"/>
  <c r="H1112" i="5"/>
  <c r="F1112" i="5"/>
  <c r="X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X956" i="5"/>
  <c r="R956" i="5"/>
  <c r="I956" i="5"/>
  <c r="J956" i="5"/>
  <c r="H956" i="5"/>
  <c r="R871" i="5"/>
  <c r="I871" i="5"/>
  <c r="H871" i="5"/>
  <c r="F871" i="5"/>
  <c r="J871" i="5"/>
  <c r="R874" i="5"/>
  <c r="I874" i="5"/>
  <c r="H874" i="5"/>
  <c r="J874" i="5"/>
  <c r="F874" i="5"/>
  <c r="F853" i="5"/>
  <c r="R853" i="5"/>
  <c r="I853" i="5"/>
  <c r="J853" i="5"/>
  <c r="H853" i="5"/>
  <c r="H818" i="5"/>
  <c r="X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X2060" i="5"/>
  <c r="I2060" i="5"/>
  <c r="R2088" i="5"/>
  <c r="J2088" i="5"/>
  <c r="I2088" i="5"/>
  <c r="H2088" i="5"/>
  <c r="F2088" i="5"/>
  <c r="R2042" i="5"/>
  <c r="J2042" i="5"/>
  <c r="I2042" i="5"/>
  <c r="H2042" i="5"/>
  <c r="F2042" i="5"/>
  <c r="X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X1400" i="5"/>
  <c r="F1400" i="5"/>
  <c r="R1400" i="5"/>
  <c r="J1400" i="5"/>
  <c r="I1400" i="5"/>
  <c r="I1327" i="5"/>
  <c r="H1327" i="5"/>
  <c r="R1327" i="5"/>
  <c r="J1327" i="5"/>
  <c r="F1327" i="5"/>
  <c r="H1072" i="5"/>
  <c r="F1072" i="5"/>
  <c r="R1072" i="5"/>
  <c r="I1072" i="5"/>
  <c r="J1072" i="5"/>
  <c r="H1008" i="5"/>
  <c r="F1008" i="5"/>
  <c r="R1008" i="5"/>
  <c r="J1008" i="5"/>
  <c r="I1008" i="5"/>
  <c r="H1100" i="5"/>
  <c r="F1100" i="5"/>
  <c r="X1100" i="5"/>
  <c r="R1100" i="5"/>
  <c r="J1100" i="5"/>
  <c r="I1100" i="5"/>
  <c r="J1017" i="5"/>
  <c r="I1017" i="5"/>
  <c r="H1017" i="5"/>
  <c r="R1017" i="5"/>
  <c r="F1017" i="5"/>
  <c r="J1129" i="5"/>
  <c r="I1129" i="5"/>
  <c r="H1129" i="5"/>
  <c r="R1129" i="5"/>
  <c r="F1129" i="5"/>
  <c r="J1113" i="5"/>
  <c r="I1113" i="5"/>
  <c r="H1113" i="5"/>
  <c r="X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X2030" i="5"/>
  <c r="I1857" i="5"/>
  <c r="H1857" i="5"/>
  <c r="F1857" i="5"/>
  <c r="R1857" i="5"/>
  <c r="J1857" i="5"/>
  <c r="X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X1718" i="5"/>
  <c r="R1718" i="5"/>
  <c r="J1718" i="5"/>
  <c r="I1702" i="5"/>
  <c r="H1702" i="5"/>
  <c r="F1702" i="5"/>
  <c r="R1702" i="5"/>
  <c r="J1702" i="5"/>
  <c r="I1686" i="5"/>
  <c r="H1686" i="5"/>
  <c r="F1686" i="5"/>
  <c r="J1686" i="5"/>
  <c r="R1686" i="5"/>
  <c r="I1670" i="5"/>
  <c r="H1670" i="5"/>
  <c r="F1670" i="5"/>
  <c r="X1670" i="5"/>
  <c r="R1670" i="5"/>
  <c r="J1670" i="5"/>
  <c r="I1654" i="5"/>
  <c r="H1654" i="5"/>
  <c r="F1654" i="5"/>
  <c r="J1654" i="5"/>
  <c r="R1654" i="5"/>
  <c r="I1638" i="5"/>
  <c r="H1638" i="5"/>
  <c r="F1638" i="5"/>
  <c r="R1638" i="5"/>
  <c r="J1638" i="5"/>
  <c r="F1622" i="5"/>
  <c r="X1622" i="5"/>
  <c r="R1622" i="5"/>
  <c r="J1622" i="5"/>
  <c r="I1622" i="5"/>
  <c r="H1622" i="5"/>
  <c r="F1606" i="5"/>
  <c r="R1606" i="5"/>
  <c r="J1606" i="5"/>
  <c r="I1606" i="5"/>
  <c r="H1606" i="5"/>
  <c r="F1590" i="5"/>
  <c r="R1590" i="5"/>
  <c r="J1590" i="5"/>
  <c r="I1590" i="5"/>
  <c r="H1590" i="5"/>
  <c r="F1574" i="5"/>
  <c r="X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X1616" i="5"/>
  <c r="H1247" i="5"/>
  <c r="I1247" i="5"/>
  <c r="F1247" i="5"/>
  <c r="R1247" i="5"/>
  <c r="J1247" i="5"/>
  <c r="H1460" i="5"/>
  <c r="F1460" i="5"/>
  <c r="X1460" i="5"/>
  <c r="J1460" i="5"/>
  <c r="I1460" i="5"/>
  <c r="R1460" i="5"/>
  <c r="R1750" i="5"/>
  <c r="I1750" i="5"/>
  <c r="J1750" i="5"/>
  <c r="H1750" i="5"/>
  <c r="F1750" i="5"/>
  <c r="H1251" i="5"/>
  <c r="R1251" i="5"/>
  <c r="J1251" i="5"/>
  <c r="I1251" i="5"/>
  <c r="F1251" i="5"/>
  <c r="R1568" i="5"/>
  <c r="J1568" i="5"/>
  <c r="I1568" i="5"/>
  <c r="H1568" i="5"/>
  <c r="F1568" i="5"/>
  <c r="X1568" i="5"/>
  <c r="H1060" i="5"/>
  <c r="F1060" i="5"/>
  <c r="R1060" i="5"/>
  <c r="I1060" i="5"/>
  <c r="J1060" i="5"/>
  <c r="I1315" i="5"/>
  <c r="H1315" i="5"/>
  <c r="R1315" i="5"/>
  <c r="J1315" i="5"/>
  <c r="F1315" i="5"/>
  <c r="I1283" i="5"/>
  <c r="H1283" i="5"/>
  <c r="R1283" i="5"/>
  <c r="J1283" i="5"/>
  <c r="F1283" i="5"/>
  <c r="I1484" i="5"/>
  <c r="H1484" i="5"/>
  <c r="F1484" i="5"/>
  <c r="X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X1736" i="5"/>
  <c r="R1715" i="5"/>
  <c r="J1715" i="5"/>
  <c r="I1715" i="5"/>
  <c r="H1715" i="5"/>
  <c r="F1715" i="5"/>
  <c r="H2455" i="5"/>
  <c r="I2455" i="5"/>
  <c r="F2455" i="5"/>
  <c r="R2455" i="5"/>
  <c r="J2455" i="5"/>
  <c r="I1623" i="5"/>
  <c r="H1623" i="5"/>
  <c r="F1623" i="5"/>
  <c r="R1623" i="5"/>
  <c r="J1623" i="5"/>
  <c r="X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X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X1834" i="5"/>
  <c r="J1834" i="5"/>
  <c r="H1834" i="5"/>
  <c r="H1791" i="5"/>
  <c r="F1791" i="5"/>
  <c r="R1791" i="5"/>
  <c r="J1791" i="5"/>
  <c r="I1791" i="5"/>
  <c r="I1814" i="5"/>
  <c r="H1814" i="5"/>
  <c r="F1814" i="5"/>
  <c r="X1814" i="5"/>
  <c r="J1814" i="5"/>
  <c r="R1814" i="5"/>
  <c r="R1982" i="5"/>
  <c r="J1982" i="5"/>
  <c r="I1982" i="5"/>
  <c r="H1982" i="5"/>
  <c r="F1982" i="5"/>
  <c r="X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X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X1358" i="5"/>
  <c r="J1358" i="5"/>
  <c r="H1358" i="5"/>
  <c r="I1358" i="5"/>
  <c r="R1340" i="5"/>
  <c r="F1340" i="5"/>
  <c r="H1340" i="5"/>
  <c r="J1340" i="5"/>
  <c r="I1340" i="5"/>
  <c r="I1500" i="5"/>
  <c r="H1500" i="5"/>
  <c r="F1500" i="5"/>
  <c r="J1500" i="5"/>
  <c r="R1500" i="5"/>
  <c r="F1362" i="5"/>
  <c r="R1362" i="5"/>
  <c r="I1362" i="5"/>
  <c r="H1362" i="5"/>
  <c r="J1362" i="5"/>
  <c r="F1382" i="5"/>
  <c r="R1382" i="5"/>
  <c r="J1382" i="5"/>
  <c r="I1382" i="5"/>
  <c r="X1382" i="5"/>
  <c r="H1382" i="5"/>
  <c r="H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X1040" i="5"/>
  <c r="R1040" i="5"/>
  <c r="I1040" i="5"/>
  <c r="J1040" i="5"/>
  <c r="F1258" i="5"/>
  <c r="X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X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X2049" i="5"/>
  <c r="R2049" i="5"/>
  <c r="J2049" i="5"/>
  <c r="R1962" i="5"/>
  <c r="J1962" i="5"/>
  <c r="I1962" i="5"/>
  <c r="H1962" i="5"/>
  <c r="F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X1922" i="5"/>
  <c r="J1896" i="5"/>
  <c r="R1896" i="5"/>
  <c r="I1896" i="5"/>
  <c r="H1896" i="5"/>
  <c r="F1896" i="5"/>
  <c r="R1743" i="5"/>
  <c r="J1743" i="5"/>
  <c r="I1743" i="5"/>
  <c r="F1743" i="5"/>
  <c r="H1743" i="5"/>
  <c r="I1740" i="5"/>
  <c r="F1740" i="5"/>
  <c r="R1740" i="5"/>
  <c r="H1740" i="5"/>
  <c r="J1740" i="5"/>
  <c r="I1730" i="5"/>
  <c r="H1730" i="5"/>
  <c r="F1730" i="5"/>
  <c r="X1730" i="5"/>
  <c r="R1730" i="5"/>
  <c r="J1730" i="5"/>
  <c r="I1714" i="5"/>
  <c r="H1714" i="5"/>
  <c r="F1714" i="5"/>
  <c r="R1714" i="5"/>
  <c r="J1714" i="5"/>
  <c r="I1698" i="5"/>
  <c r="H1698" i="5"/>
  <c r="F1698" i="5"/>
  <c r="R1698" i="5"/>
  <c r="J1698" i="5"/>
  <c r="I1682" i="5"/>
  <c r="H1682" i="5"/>
  <c r="F1682" i="5"/>
  <c r="X1682" i="5"/>
  <c r="R1682" i="5"/>
  <c r="J1682" i="5"/>
  <c r="I1666" i="5"/>
  <c r="H1666" i="5"/>
  <c r="F1666" i="5"/>
  <c r="X1666" i="5"/>
  <c r="R1666" i="5"/>
  <c r="J1666" i="5"/>
  <c r="I1650" i="5"/>
  <c r="H1650" i="5"/>
  <c r="F1650" i="5"/>
  <c r="R1650" i="5"/>
  <c r="J1650" i="5"/>
  <c r="I1634" i="5"/>
  <c r="H1634" i="5"/>
  <c r="F1634" i="5"/>
  <c r="X1634" i="5"/>
  <c r="R1634" i="5"/>
  <c r="J1634" i="5"/>
  <c r="F1618" i="5"/>
  <c r="R1618" i="5"/>
  <c r="J1618" i="5"/>
  <c r="I1618" i="5"/>
  <c r="H1618" i="5"/>
  <c r="F1602" i="5"/>
  <c r="R1602" i="5"/>
  <c r="J1602" i="5"/>
  <c r="I1602" i="5"/>
  <c r="H1602" i="5"/>
  <c r="F1586" i="5"/>
  <c r="X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X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X1076" i="5"/>
  <c r="R1076" i="5"/>
  <c r="I1076" i="5"/>
  <c r="J1076" i="5"/>
  <c r="I1307" i="5"/>
  <c r="H1307" i="5"/>
  <c r="R1307" i="5"/>
  <c r="J1307" i="5"/>
  <c r="F1307" i="5"/>
  <c r="I1275" i="5"/>
  <c r="H1275" i="5"/>
  <c r="R1275" i="5"/>
  <c r="J1275" i="5"/>
  <c r="F1275" i="5"/>
  <c r="X1275" i="5"/>
  <c r="J1457" i="5"/>
  <c r="H1457" i="5"/>
  <c r="F1457" i="5"/>
  <c r="R1457" i="5"/>
  <c r="I1457" i="5"/>
  <c r="H1000" i="5"/>
  <c r="F1000" i="5"/>
  <c r="R1000" i="5"/>
  <c r="I1000" i="5"/>
  <c r="J1000" i="5"/>
  <c r="F1334" i="5"/>
  <c r="X1334" i="5"/>
  <c r="R1334" i="5"/>
  <c r="J1334" i="5"/>
  <c r="I1334" i="5"/>
  <c r="H1334" i="5"/>
  <c r="F1326" i="5"/>
  <c r="R1326" i="5"/>
  <c r="J1326" i="5"/>
  <c r="I1326" i="5"/>
  <c r="H1326" i="5"/>
  <c r="F1318" i="5"/>
  <c r="R1318" i="5"/>
  <c r="J1318" i="5"/>
  <c r="I1318" i="5"/>
  <c r="H1318" i="5"/>
  <c r="F1310" i="5"/>
  <c r="X1310" i="5"/>
  <c r="R1310" i="5"/>
  <c r="J1310" i="5"/>
  <c r="I1310" i="5"/>
  <c r="H1310" i="5"/>
  <c r="F1302" i="5"/>
  <c r="R1302" i="5"/>
  <c r="J1302" i="5"/>
  <c r="I1302" i="5"/>
  <c r="H1302" i="5"/>
  <c r="F1294" i="5"/>
  <c r="X1294" i="5"/>
  <c r="R1294" i="5"/>
  <c r="J1294" i="5"/>
  <c r="I1294" i="5"/>
  <c r="H1294" i="5"/>
  <c r="F1286" i="5"/>
  <c r="X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X950" i="5"/>
  <c r="R1153" i="5"/>
  <c r="J1153" i="5"/>
  <c r="I1153" i="5"/>
  <c r="H1153" i="5"/>
  <c r="F1153" i="5"/>
  <c r="R882" i="5"/>
  <c r="I882" i="5"/>
  <c r="H882" i="5"/>
  <c r="F882" i="5"/>
  <c r="J882" i="5"/>
  <c r="R902" i="5"/>
  <c r="I902" i="5"/>
  <c r="J902" i="5"/>
  <c r="H902" i="5"/>
  <c r="X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S597" i="5"/>
  <c r="S599" i="5"/>
  <c r="X346" i="5"/>
  <c r="X140" i="5"/>
  <c r="S611" i="5"/>
  <c r="X398" i="5"/>
  <c r="S601" i="5"/>
  <c r="X340" i="5"/>
  <c r="X466" i="5"/>
  <c r="X152" i="5"/>
  <c r="X296" i="5"/>
  <c r="X410" i="5"/>
  <c r="X518" i="5"/>
  <c r="X176" i="5"/>
  <c r="X362" i="5"/>
  <c r="X596" i="5"/>
  <c r="X524" i="5"/>
  <c r="X496" i="5"/>
  <c r="X578" i="5"/>
  <c r="X320" i="5"/>
  <c r="X212" i="5"/>
  <c r="X188" i="5"/>
  <c r="X506" i="5"/>
  <c r="S600" i="5"/>
  <c r="X164" i="5"/>
  <c r="X446" i="5"/>
  <c r="X308" i="5"/>
  <c r="X200" i="5"/>
  <c r="X382" i="5"/>
  <c r="S382" i="5"/>
  <c r="X224" i="5"/>
  <c r="X116" i="5"/>
  <c r="X236" i="5"/>
  <c r="X297" i="5"/>
  <c r="X194" i="5"/>
  <c r="S533" i="5"/>
  <c r="X148" i="5"/>
  <c r="X458" i="5"/>
  <c r="X386" i="5"/>
  <c r="S355" i="5"/>
  <c r="X602" i="5"/>
  <c r="S602" i="5"/>
  <c r="X262" i="5"/>
  <c r="X350" i="5"/>
  <c r="X434" i="5"/>
  <c r="X549" i="5"/>
  <c r="X124" i="5"/>
  <c r="S603" i="5"/>
  <c r="X248" i="5"/>
  <c r="X104" i="5"/>
  <c r="X260" i="5"/>
  <c r="X374" i="5"/>
  <c r="S605" i="5"/>
  <c r="X128" i="5"/>
  <c r="X422" i="5"/>
  <c r="X554" i="5"/>
  <c r="S607" i="5"/>
  <c r="X303" i="5"/>
  <c r="X314" i="5"/>
  <c r="S314" i="5"/>
  <c r="X136" i="5"/>
  <c r="X272" i="5"/>
  <c r="X284" i="5"/>
  <c r="X608" i="5"/>
  <c r="X574" i="5"/>
  <c r="AB12" i="5"/>
  <c r="AB9" i="5"/>
  <c r="AB10" i="5"/>
  <c r="AB14" i="5"/>
  <c r="AB17" i="5"/>
  <c r="AB16" i="5"/>
  <c r="AB8" i="5"/>
  <c r="AB13" i="5"/>
  <c r="AB15" i="5"/>
  <c r="AB11" i="5"/>
  <c r="AB7"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H17" i="5"/>
  <c r="I17" i="5"/>
  <c r="J17" i="5"/>
  <c r="R17" i="5"/>
  <c r="F17" i="5"/>
  <c r="G66" i="6"/>
  <c r="G67" i="6"/>
  <c r="G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4" i="5"/>
  <c r="X8" i="5"/>
  <c r="S17" i="5"/>
  <c r="S12" i="5"/>
  <c r="S16" i="5"/>
  <c r="S15" i="5"/>
  <c r="S13" i="5"/>
  <c r="S14" i="5"/>
  <c r="S10" i="5"/>
  <c r="S11" i="5"/>
  <c r="S8" i="5"/>
  <c r="S9" i="5"/>
  <c r="S7" i="5"/>
  <c r="G64" i="6" a="1"/>
  <c r="D17" i="6" l="1"/>
  <c r="B22" i="6"/>
  <c r="F22" i="6"/>
  <c r="C17" i="6"/>
  <c r="B47" i="6"/>
  <c r="G47" i="6" s="1"/>
  <c r="H21" i="6"/>
  <c r="D21" i="6" s="1"/>
  <c r="K67" i="6"/>
  <c r="F41" i="6"/>
  <c r="H41" i="6" s="1"/>
  <c r="D41" i="6" s="1"/>
  <c r="F46" i="6"/>
  <c r="H46" i="6" s="1"/>
  <c r="D46" i="6" s="1"/>
  <c r="F31" i="6"/>
  <c r="H31" i="6" s="1"/>
  <c r="D31" i="6" s="1"/>
  <c r="F67" i="6"/>
  <c r="H67" i="6" s="1"/>
  <c r="D67" i="6" s="1"/>
  <c r="H26" i="6"/>
  <c r="D26" i="6" s="1"/>
  <c r="C21" i="6"/>
  <c r="C16" i="6"/>
  <c r="C67" i="6"/>
  <c r="B36" i="6"/>
  <c r="G36" i="6" s="1"/>
  <c r="H36" i="6" s="1"/>
  <c r="D36" i="6" s="1"/>
  <c r="C31" i="6"/>
  <c r="C51" i="6"/>
  <c r="B85" i="4"/>
  <c r="A60" i="6" s="1"/>
  <c r="B49" i="4"/>
  <c r="A33" i="6" s="1"/>
  <c r="B61" i="4"/>
  <c r="A43" i="6" s="1"/>
  <c r="B83" i="4"/>
  <c r="A59" i="6" s="1"/>
  <c r="D15" i="6"/>
  <c r="F20" i="6"/>
  <c r="B30" i="6"/>
  <c r="G30" i="6" s="1"/>
  <c r="B40" i="6"/>
  <c r="G40" i="6" s="1"/>
  <c r="C15" i="6"/>
  <c r="B45" i="6"/>
  <c r="G45" i="6" s="1"/>
  <c r="C14" i="6"/>
  <c r="B20" i="6"/>
  <c r="B35" i="6"/>
  <c r="G35" i="6" s="1"/>
  <c r="B37" i="4"/>
  <c r="A23" i="6" s="1"/>
  <c r="F24" i="6"/>
  <c r="B89" i="4"/>
  <c r="A63" i="6" s="1"/>
  <c r="G19" i="6"/>
  <c r="H19" i="6" s="1"/>
  <c r="D14" i="6"/>
  <c r="B43" i="4"/>
  <c r="A28" i="6" s="1"/>
  <c r="B24" i="6"/>
  <c r="G24" i="6" s="1"/>
  <c r="B39" i="6"/>
  <c r="G39" i="6" s="1"/>
  <c r="B75" i="4"/>
  <c r="A54" i="6" s="1"/>
  <c r="B87" i="4"/>
  <c r="A62" i="6" s="1"/>
  <c r="B31" i="4"/>
  <c r="A18" i="6" s="1"/>
  <c r="B29" i="6"/>
  <c r="G29" i="6" s="1"/>
  <c r="B79" i="4"/>
  <c r="A57" i="6" s="1"/>
  <c r="B55" i="4"/>
  <c r="A38" i="6" s="1"/>
  <c r="B77" i="4"/>
  <c r="A55" i="6" s="1"/>
  <c r="B67" i="4"/>
  <c r="A48" i="6" s="1"/>
  <c r="B34" i="6"/>
  <c r="G34" i="6" s="1"/>
  <c r="B81" i="4"/>
  <c r="A58" i="6" s="1"/>
  <c r="C11" i="6"/>
  <c r="C12" i="6"/>
  <c r="C10" i="6"/>
  <c r="C9" i="6"/>
  <c r="A14" i="6"/>
  <c r="C8" i="6"/>
  <c r="C5" i="6"/>
  <c r="B58" i="4"/>
  <c r="A41" i="6" s="1"/>
  <c r="A16" i="6"/>
  <c r="D61" i="4"/>
  <c r="D37" i="4"/>
  <c r="C7" i="6"/>
  <c r="B59" i="4"/>
  <c r="A42" i="6" s="1"/>
  <c r="B71" i="4"/>
  <c r="A52" i="6" s="1"/>
  <c r="B53" i="4"/>
  <c r="A37" i="6" s="1"/>
  <c r="D49" i="4"/>
  <c r="A27" i="6"/>
  <c r="D74" i="4"/>
  <c r="B56" i="4"/>
  <c r="A39" i="6" s="1"/>
  <c r="C6" i="6"/>
  <c r="A24" i="6"/>
  <c r="D67" i="4"/>
  <c r="B50" i="4"/>
  <c r="A34" i="6" s="1"/>
  <c r="B62" i="4"/>
  <c r="A44" i="6" s="1"/>
  <c r="D55" i="4"/>
  <c r="B64" i="4"/>
  <c r="A46" i="6" s="1"/>
  <c r="D31" i="4"/>
  <c r="A17" i="6"/>
  <c r="B69" i="4"/>
  <c r="A50" i="6" s="1"/>
  <c r="C4" i="6"/>
  <c r="G55" i="4"/>
  <c r="G67" i="4"/>
  <c r="G43" i="4"/>
  <c r="F69" i="6"/>
  <c r="C69" i="6" s="1"/>
  <c r="G69" i="6" a="1"/>
  <c r="G69" i="6" s="1"/>
  <c r="H69" i="6" s="1"/>
  <c r="B51" i="4"/>
  <c r="A35" i="6" s="1"/>
  <c r="B57" i="4"/>
  <c r="A40" i="6" s="1"/>
  <c r="A25" i="6"/>
  <c r="G37" i="4"/>
  <c r="G61" i="4"/>
  <c r="G49" i="4"/>
  <c r="G31" i="4"/>
  <c r="G64" i="6"/>
  <c r="B52" i="4"/>
  <c r="A36" i="6" s="1"/>
  <c r="B70" i="4"/>
  <c r="A51" i="6" s="1"/>
  <c r="B33" i="4"/>
  <c r="A20" i="6" s="1"/>
  <c r="G22" i="6" l="1"/>
  <c r="H22" i="6" s="1"/>
  <c r="B52" i="6"/>
  <c r="G52" i="6" s="1"/>
  <c r="B37" i="6"/>
  <c r="G37" i="6" s="1"/>
  <c r="B27" i="6"/>
  <c r="G27" i="6" s="1"/>
  <c r="B42" i="6"/>
  <c r="G42" i="6" s="1"/>
  <c r="F27" i="6"/>
  <c r="B32" i="6"/>
  <c r="G32" i="6" s="1"/>
  <c r="C41" i="6"/>
  <c r="C36" i="6"/>
  <c r="C26" i="6"/>
  <c r="C46" i="6"/>
  <c r="G20" i="6"/>
  <c r="H20" i="6" s="1"/>
  <c r="B50" i="6"/>
  <c r="G50" i="6" s="1"/>
  <c r="B25" i="6"/>
  <c r="G25" i="6" s="1"/>
  <c r="F25" i="6"/>
  <c r="D19" i="6"/>
  <c r="K65" i="6"/>
  <c r="C19" i="6"/>
  <c r="F49" i="6"/>
  <c r="H49" i="6" s="1"/>
  <c r="F44" i="6"/>
  <c r="H44" i="6" s="1"/>
  <c r="H24" i="6"/>
  <c r="F34" i="6"/>
  <c r="H34" i="6" s="1"/>
  <c r="F39" i="6"/>
  <c r="H39" i="6" s="1"/>
  <c r="F29" i="6"/>
  <c r="H29" i="6" s="1"/>
  <c r="F65" i="6"/>
  <c r="B64" i="6"/>
  <c r="H64" i="6"/>
  <c r="D22" i="6" l="1"/>
  <c r="K68" i="6"/>
  <c r="C22" i="6"/>
  <c r="F32" i="6"/>
  <c r="H32" i="6" s="1"/>
  <c r="F42" i="6"/>
  <c r="H42" i="6" s="1"/>
  <c r="F52" i="6"/>
  <c r="H52" i="6" s="1"/>
  <c r="F47" i="6"/>
  <c r="H47" i="6" s="1"/>
  <c r="H27" i="6"/>
  <c r="F68" i="6"/>
  <c r="H68" i="6" s="1"/>
  <c r="F37" i="6"/>
  <c r="H37" i="6" s="1"/>
  <c r="D20" i="6"/>
  <c r="K66" i="6"/>
  <c r="C20" i="6"/>
  <c r="F66" i="6"/>
  <c r="H66" i="6" s="1"/>
  <c r="F50" i="6"/>
  <c r="H50" i="6" s="1"/>
  <c r="F30" i="6"/>
  <c r="H30" i="6" s="1"/>
  <c r="H25" i="6"/>
  <c r="F35" i="6"/>
  <c r="H35" i="6" s="1"/>
  <c r="F40" i="6"/>
  <c r="H40" i="6" s="1"/>
  <c r="F45" i="6"/>
  <c r="H45" i="6" s="1"/>
  <c r="F54" i="6"/>
  <c r="F59" i="6" s="1"/>
  <c r="H59" i="6" s="1"/>
  <c r="D49" i="6"/>
  <c r="C49" i="6"/>
  <c r="B2" i="6"/>
  <c r="H65" i="6"/>
  <c r="C2" i="6"/>
  <c r="D29" i="6"/>
  <c r="C29" i="6"/>
  <c r="D39" i="6"/>
  <c r="C39" i="6"/>
  <c r="D34" i="6"/>
  <c r="C34" i="6"/>
  <c r="D24" i="6"/>
  <c r="C24" i="6"/>
  <c r="D44" i="6"/>
  <c r="C44" i="6"/>
  <c r="D64" i="6"/>
  <c r="C64" i="6"/>
  <c r="D37" i="6" l="1"/>
  <c r="C37" i="6"/>
  <c r="D68" i="6"/>
  <c r="C68" i="6"/>
  <c r="D27" i="6"/>
  <c r="C27" i="6"/>
  <c r="D47" i="6"/>
  <c r="C47" i="6"/>
  <c r="D52" i="6"/>
  <c r="C52" i="6"/>
  <c r="D42" i="6"/>
  <c r="C42" i="6"/>
  <c r="D32" i="6"/>
  <c r="C32" i="6"/>
  <c r="F58" i="6"/>
  <c r="H58" i="6" s="1"/>
  <c r="F63" i="6"/>
  <c r="H63" i="6" s="1"/>
  <c r="C63" i="6" s="1"/>
  <c r="D66" i="6"/>
  <c r="C66" i="6"/>
  <c r="F62" i="6"/>
  <c r="H62" i="6" s="1"/>
  <c r="D62" i="6" s="1"/>
  <c r="D45" i="6"/>
  <c r="C45" i="6"/>
  <c r="F55" i="6"/>
  <c r="F56" i="6" s="1"/>
  <c r="H56" i="6" s="1"/>
  <c r="D40" i="6"/>
  <c r="C40" i="6"/>
  <c r="F60" i="6"/>
  <c r="H60" i="6" s="1"/>
  <c r="C60" i="6" s="1"/>
  <c r="D35" i="6"/>
  <c r="C35" i="6"/>
  <c r="H54" i="6"/>
  <c r="C54" i="6" s="1"/>
  <c r="D25" i="6"/>
  <c r="C25" i="6"/>
  <c r="F57" i="6"/>
  <c r="H57" i="6" s="1"/>
  <c r="D57" i="6" s="1"/>
  <c r="D30" i="6"/>
  <c r="C30" i="6"/>
  <c r="D50" i="6"/>
  <c r="C50" i="6"/>
  <c r="D63" i="6"/>
  <c r="D60" i="6"/>
  <c r="D65" i="6"/>
  <c r="C65" i="6"/>
  <c r="D58" i="6"/>
  <c r="C58" i="6"/>
  <c r="D59" i="6"/>
  <c r="C59" i="6"/>
  <c r="D54" i="6" l="1"/>
  <c r="H55" i="6"/>
  <c r="D55" i="6" s="1"/>
  <c r="C57" i="6"/>
  <c r="C62" i="6"/>
  <c r="D56" i="6"/>
  <c r="C56" i="6"/>
  <c r="H70" i="6" l="1"/>
  <c r="D2" i="6" s="1"/>
  <c r="C55"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<sst xmlns="http://schemas.openxmlformats.org/spreadsheetml/2006/main" count="22474" uniqueCount="15862">
  <si>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</si>
  <si>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</si>
  <si>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</si>
  <si>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</si>
  <si>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</si>
  <si>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</si>
  <si>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</si>
  <si>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</si>
  <si>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</si>
  <si>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</si>
  <si>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</si>
  <si>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</si>
  <si>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</si>
  <si>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</si>
  <si>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</si>
  <si>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</si>
  <si>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</si>
  <si>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</si>
  <si>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</si>
  <si>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</si>
  <si>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</si>
  <si>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</si>
  <si>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</si>
  <si>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</si>
  <si>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</si>
  <si>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</si>
  <si>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</si>
  <si>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</si>
  <si>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</si>
  <si>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</si>
  <si>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</si>
  <si>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</si>
  <si>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</si>
  <si>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</si>
  <si>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</si>
  <si>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</si>
  <si>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</si>
  <si>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</si>
  <si>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</si>
  <si>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</si>
  <si>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</si>
  <si>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</si>
  <si>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</si>
  <si>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</si>
  <si>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</si>
  <si>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</si>
  <si>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</si>
  <si>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</si>
  <si>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</si>
  <si>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</si>
  <si>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</si>
  <si>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</si>
  <si>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</si>
  <si>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</si>
  <si>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</si>
  <si>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</si>
  <si>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</si>
  <si>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</si>
  <si>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</si>
  <si>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</si>
  <si>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</si>
  <si>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</si>
  <si>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</si>
  <si>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</si>
  <si>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</si>
  <si>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</si>
  <si>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</si>
  <si>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</si>
  <si>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</si>
  <si>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</si>
  <si>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</si>
  <si>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</si>
  <si>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</si>
  <si>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</si>
  <si>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</si>
  <si>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</si>
  <si>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</si>
  <si>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</si>
  <si>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</si>
  <si>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</si>
  <si>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</si>
  <si>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</si>
  <si>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</si>
  <si>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</si>
  <si>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</si>
  <si>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</si>
  <si>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</si>
  <si>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</si>
  <si>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</si>
  <si>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</si>
  <si>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</si>
  <si>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</si>
  <si>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</si>
  <si>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</si>
  <si>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</si>
  <si>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</si>
  <si>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</si>
  <si>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</si>
  <si>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</si>
  <si>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</si>
  <si>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</si>
  <si>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</si>
  <si>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</si>
  <si>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</si>
  <si>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</si>
  <si>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</si>
  <si>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</si>
  <si>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</si>
  <si>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</si>
  <si>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</si>
  <si>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</si>
  <si>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</si>
  <si>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</si>
  <si>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</si>
  <si>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</si>
  <si>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</si>
  <si>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</si>
  <si>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</si>
  <si>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</si>
  <si>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</si>
  <si>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</si>
  <si>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</si>
  <si>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</si>
  <si>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</si>
  <si>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</si>
  <si>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</si>
  <si>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</si>
  <si>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</si>
  <si>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</si>
  <si>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</si>
  <si>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</si>
  <si>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</si>
  <si>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</si>
  <si>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</si>
  <si>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</si>
  <si>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</si>
  <si>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</si>
  <si>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</si>
  <si>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</si>
  <si>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</si>
  <si>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</si>
  <si>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</si>
  <si>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</si>
  <si>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</si>
  <si>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</si>
  <si>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</si>
  <si>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</si>
  <si>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</si>
  <si>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</si>
  <si>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</si>
  <si>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</si>
  <si>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</si>
  <si>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</si>
  <si>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</si>
  <si>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</si>
  <si>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</si>
  <si>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</si>
  <si>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</si>
  <si>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</si>
  <si>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</si>
  <si>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</si>
  <si>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</si>
  <si>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</si>
  <si>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</si>
  <si>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</si>
  <si>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</si>
  <si>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</si>
  <si>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</si>
  <si>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</si>
  <si>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</si>
  <si>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</si>
  <si>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</si>
  <si>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</si>
  <si>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</si>
  <si>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</si>
  <si>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</si>
  <si>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</si>
  <si>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</si>
  <si>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</si>
  <si>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</si>
  <si>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</si>
  <si>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</si>
  <si>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</si>
  <si>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</si>
  <si>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</si>
  <si>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</si>
  <si>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</si>
  <si>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</si>
  <si>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</si>
  <si>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</si>
  <si>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</si>
  <si>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</si>
  <si>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</si>
  <si>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</si>
  <si>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</si>
  <si>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</si>
  <si>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</si>
  <si>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</si>
  <si>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</si>
  <si>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</si>
  <si>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</si>
  <si>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</si>
  <si>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</si>
  <si>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</si>
  <si>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</si>
  <si>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</si>
  <si>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</si>
  <si>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</si>
  <si>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</si>
  <si>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</si>
  <si>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</si>
  <si>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</si>
  <si>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</si>
  <si>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</si>
  <si>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</si>
  <si>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</si>
  <si>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</si>
  <si>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</si>
  <si>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</si>
  <si>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</si>
  <si>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</si>
  <si>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</si>
  <si>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</si>
  <si>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</si>
  <si>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</si>
  <si>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</si>
  <si>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</si>
  <si>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</si>
  <si>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</si>
  <si>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</si>
  <si>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</si>
  <si>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</si>
  <si>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</si>
  <si>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</si>
  <si>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</si>
  <si>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</si>
  <si>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</si>
  <si>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</si>
  <si>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</si>
  <si>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</si>
  <si>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</si>
  <si>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</si>
  <si>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</si>
  <si>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</si>
  <si>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</si>
  <si>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</si>
  <si>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</si>
  <si>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</si>
  <si>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</si>
  <si>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</si>
  <si>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</si>
  <si>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</si>
  <si>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</si>
  <si>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</si>
  <si>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</si>
  <si>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</si>
  <si>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</si>
  <si>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</si>
  <si>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</si>
  <si>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</si>
  <si>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</si>
  <si>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</si>
  <si>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</si>
  <si>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</si>
  <si>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</si>
  <si>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</si>
  <si>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</si>
  <si>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</si>
  <si>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</si>
  <si>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</si>
  <si>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</si>
  <si>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</si>
  <si>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</si>
  <si>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</si>
  <si>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</si>
  <si>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</si>
  <si>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</si>
  <si>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</si>
  <si>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</si>
  <si>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</si>
  <si>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</si>
  <si>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</si>
  <si>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</si>
  <si>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</si>
  <si>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</si>
  <si>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</si>
  <si>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</si>
  <si>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</si>
  <si>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</si>
  <si>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</si>
  <si>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</si>
  <si>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</si>
  <si>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</si>
  <si>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</si>
  <si>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</si>
  <si>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</si>
  <si>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</si>
  <si>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</si>
  <si>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</si>
  <si>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</si>
  <si>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</si>
  <si>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</si>
  <si>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</si>
  <si>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</si>
  <si>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</si>
  <si>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</si>
  <si>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</si>
  <si>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</si>
  <si>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</si>
  <si>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</si>
  <si>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</si>
  <si>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</si>
  <si>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</si>
  <si>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</si>
  <si>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</si>
  <si>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</si>
  <si>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</si>
  <si>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</si>
  <si>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</si>
  <si>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</si>
  <si>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</si>
  <si>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</si>
  <si>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</si>
  <si>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</si>
  <si>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</si>
  <si>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</si>
  <si>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</si>
  <si>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</si>
  <si>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</si>
  <si>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</si>
  <si>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</si>
  <si>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</si>
  <si>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</si>
  <si>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</si>
  <si>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</si>
  <si>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</si>
  <si>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</si>
  <si>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</si>
  <si>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</si>
  <si>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</si>
  <si>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</si>
  <si>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</si>
  <si>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</si>
  <si>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</si>
  <si>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</si>
  <si>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</si>
  <si>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</si>
  <si>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</si>
  <si>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</si>
  <si>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</si>
  <si>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</si>
  <si>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</si>
  <si>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</si>
  <si>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</si>
  <si>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</si>
  <si>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</si>
  <si>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</si>
  <si>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</si>
  <si>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</si>
  <si>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</si>
  <si>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</si>
  <si>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</si>
  <si>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</si>
  <si>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</si>
  <si>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</si>
  <si>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</si>
  <si>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</si>
  <si>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</si>
  <si>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</si>
  <si>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</si>
  <si>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</si>
  <si>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</si>
  <si>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</si>
  <si>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</si>
  <si>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</si>
  <si>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</si>
  <si>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</si>
  <si>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</si>
  <si>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</si>
  <si>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</si>
  <si>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</si>
  <si>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</si>
  <si>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</si>
  <si>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</si>
  <si>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</si>
  <si>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</si>
  <si>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</si>
  <si>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</si>
  <si>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</si>
  <si>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</si>
  <si>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</si>
  <si>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</si>
  <si>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</si>
  <si>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</si>
  <si>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</si>
  <si>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</si>
  <si>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</si>
  <si>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</si>
  <si>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</si>
  <si>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</si>
  <si>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</si>
  <si>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</si>
  <si>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</si>
  <si>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</si>
  <si>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</si>
  <si>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</si>
  <si>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</si>
  <si>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</si>
  <si>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</si>
  <si>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</si>
  <si>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</si>
  <si>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</si>
  <si>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</si>
  <si>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</si>
  <si>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</si>
  <si>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</si>
  <si>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</si>
  <si>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</si>
  <si>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</si>
  <si>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</si>
  <si>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</si>
  <si>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</si>
  <si>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</si>
  <si>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</si>
  <si>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</si>
  <si>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</si>
  <si>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</si>
  <si>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</si>
  <si>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</si>
  <si>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</si>
  <si>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</si>
  <si>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</si>
  <si>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</si>
  <si>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</si>
  <si>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</si>
  <si>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</si>
  <si>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</si>
  <si>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</si>
  <si>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</si>
  <si>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</si>
  <si>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</si>
  <si>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</si>
  <si>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</si>
  <si>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</si>
  <si>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</si>
  <si>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</si>
  <si>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</si>
  <si>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</si>
  <si>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</si>
  <si>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</si>
  <si>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</si>
  <si>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</si>
  <si>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</si>
  <si>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</si>
  <si>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</si>
  <si>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</si>
  <si>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</si>
  <si>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</si>
  <si>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</si>
  <si>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</si>
  <si>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</si>
  <si>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</si>
  <si>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</si>
  <si>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</si>
  <si>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</si>
  <si>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</si>
  <si>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</si>
  <si>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</si>
  <si>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</si>
  <si>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</si>
  <si>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</si>
  <si>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</si>
  <si>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</si>
  <si>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</si>
  <si>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</si>
  <si>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</si>
  <si>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</si>
  <si>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</si>
  <si>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</si>
  <si>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</si>
  <si>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</si>
  <si>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</si>
  <si>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</si>
  <si>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</si>
  <si>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</si>
  <si>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</si>
  <si>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</si>
  <si>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</si>
  <si>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</si>
  <si>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</si>
  <si>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</si>
  <si>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</si>
  <si>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</si>
  <si>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</si>
  <si>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</si>
  <si>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</si>
  <si>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</si>
  <si>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</si>
  <si>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</si>
  <si>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</si>
  <si>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</si>
  <si>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</si>
  <si>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</si>
  <si>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</si>
  <si>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</si>
  <si>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</si>
  <si>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</si>
  <si>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</si>
  <si>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</si>
  <si>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</si>
  <si>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</si>
  <si>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</si>
  <si>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</si>
  <si>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</si>
  <si>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</si>
  <si>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</si>
  <si>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</si>
  <si>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</si>
  <si>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</si>
  <si>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</si>
  <si>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</si>
  <si>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</si>
  <si>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</si>
  <si>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</si>
  <si>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</si>
  <si>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</si>
  <si>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</si>
  <si>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</si>
  <si>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</si>
  <si>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</si>
  <si>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</si>
  <si>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</si>
  <si>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</si>
  <si>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</si>
  <si>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</si>
  <si>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</si>
  <si>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</si>
  <si>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</si>
  <si>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</si>
  <si>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</si>
  <si>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</si>
  <si>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</si>
  <si>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</si>
  <si>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</si>
  <si>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</si>
  <si>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</si>
  <si>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</si>
  <si>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</si>
  <si>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</si>
  <si>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</si>
  <si>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</si>
  <si>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</si>
  <si>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</si>
  <si>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</si>
  <si>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</si>
  <si>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</si>
  <si>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</si>
  <si>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</si>
  <si>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</si>
  <si>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</si>
  <si>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</si>
  <si>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</si>
  <si>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</si>
  <si>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</si>
  <si>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</si>
  <si>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</si>
  <si>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</si>
  <si>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</si>
  <si>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</si>
  <si>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</si>
  <si>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</si>
  <si>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</si>
  <si>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</si>
  <si>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</si>
  <si>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</si>
  <si>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</si>
  <si>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</si>
  <si>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</si>
  <si>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</si>
  <si>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</si>
  <si>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</si>
  <si>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</si>
  <si>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</si>
  <si>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</si>
  <si>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</si>
  <si>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</si>
  <si>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</si>
  <si>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</si>
  <si>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</si>
  <si>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</si>
  <si>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</si>
  <si>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</si>
  <si>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</si>
  <si>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</si>
  <si>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</si>
  <si>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</si>
  <si>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</si>
  <si>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</si>
  <si>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</si>
  <si>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</si>
  <si>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</si>
  <si>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</si>
  <si>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</si>
  <si>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</si>
  <si>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</si>
  <si>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</si>
  <si>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</si>
  <si>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</si>
  <si>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</si>
  <si>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</si>
  <si>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</si>
  <si>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</si>
  <si>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</si>
  <si>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</si>
  <si>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</si>
  <si>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</si>
  <si>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</si>
  <si>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</si>
  <si>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</si>
  <si>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</si>
  <si>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</si>
  <si>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</si>
  <si>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</si>
  <si>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</si>
  <si>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</si>
  <si>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</si>
  <si>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</si>
  <si>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</si>
  <si>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</si>
  <si>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</si>
  <si>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</si>
  <si>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</si>
  <si>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</si>
  <si>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</si>
  <si>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</si>
  <si>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</si>
  <si>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</si>
  <si>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</si>
  <si>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</si>
  <si>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</si>
  <si>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</si>
  <si>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</si>
  <si>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</si>
  <si>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</si>
  <si>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</si>
  <si>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</si>
  <si>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</si>
  <si>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</si>
  <si>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</si>
  <si>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</si>
  <si>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</si>
  <si>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</si>
  <si>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</si>
  <si>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</si>
  <si>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</si>
  <si>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</si>
  <si>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</si>
  <si>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</si>
  <si>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</si>
  <si>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</si>
  <si>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</si>
  <si>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</si>
  <si>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</si>
  <si>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</si>
  <si>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</si>
  <si>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</si>
  <si>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</si>
  <si>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</si>
  <si>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</si>
  <si>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</si>
  <si>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</si>
  <si>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</si>
  <si>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</si>
  <si>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</si>
  <si>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</si>
  <si>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</si>
  <si>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</si>
  <si>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</si>
  <si>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</si>
  <si>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</si>
  <si>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</si>
  <si>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</si>
  <si>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</si>
  <si>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</si>
  <si>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</si>
  <si>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</si>
  <si>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</si>
  <si>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</si>
  <si>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</si>
  <si>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</si>
  <si>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</si>
  <si>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</si>
  <si>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</si>
  <si>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</si>
  <si>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</si>
  <si>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</si>
  <si>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</si>
  <si>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</si>
  <si>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</si>
  <si>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</si>
  <si>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</si>
  <si>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</si>
  <si>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</si>
  <si>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</si>
  <si>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</si>
  <si>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</si>
  <si>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</si>
  <si>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</si>
  <si>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</si>
  <si>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</si>
  <si>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</si>
  <si>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</si>
  <si>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</si>
  <si>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</si>
  <si>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</si>
  <si>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</si>
  <si>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</si>
  <si>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</si>
  <si>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</si>
  <si>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</si>
  <si>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</si>
  <si>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</si>
  <si>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</si>
  <si>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</si>
  <si>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</si>
  <si>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</si>
  <si>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</si>
  <si>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</si>
  <si>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</si>
  <si>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</si>
  <si>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</si>
  <si>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</si>
  <si>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</si>
  <si>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</si>
  <si>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</si>
  <si>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</si>
  <si>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</si>
  <si>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</si>
  <si>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</si>
  <si>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</si>
  <si>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</si>
  <si>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</si>
  <si>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</si>
  <si>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</si>
  <si>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</si>
  <si>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</si>
  <si>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</si>
  <si>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</si>
  <si>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</si>
  <si>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</si>
  <si>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</si>
  <si>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</si>
  <si>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</si>
  <si>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</si>
  <si>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</si>
  <si>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</si>
  <si>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</si>
  <si>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</si>
  <si>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</si>
  <si>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</si>
  <si>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</si>
  <si>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</si>
  <si>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</si>
  <si>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</si>
  <si>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</si>
  <si>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</si>
  <si>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</si>
  <si>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</si>
  <si>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</si>
  <si>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</si>
  <si>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</si>
  <si>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</si>
  <si>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</si>
  <si>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</si>
  <si>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</si>
  <si>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</si>
  <si>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</si>
  <si>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</si>
  <si>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</si>
  <si>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</si>
  <si>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</si>
  <si>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</si>
  <si>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</si>
  <si>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</si>
  <si>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</si>
  <si>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</si>
  <si>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</si>
  <si>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</si>
  <si>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</si>
  <si>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</si>
  <si>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</si>
  <si>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</si>
  <si>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</si>
  <si>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</si>
  <si>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</si>
  <si>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</si>
  <si>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</si>
  <si>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</si>
  <si>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</si>
  <si>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</si>
  <si>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</si>
  <si>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</si>
  <si>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</si>
  <si>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</si>
  <si>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</si>
  <si>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</si>
  <si>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</si>
  <si>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</si>
  <si>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</si>
  <si>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</si>
  <si>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</si>
  <si>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</si>
  <si>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</si>
  <si>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</si>
  <si>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</si>
  <si>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</si>
  <si>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</si>
  <si>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</si>
  <si>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</si>
  <si>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</si>
  <si>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</si>
  <si>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</si>
  <si>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</si>
  <si>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</si>
  <si>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</si>
  <si>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</si>
  <si>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</si>
  <si>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</si>
  <si>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</si>
  <si>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</si>
  <si>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</si>
  <si>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</si>
  <si>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</si>
  <si>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</si>
  <si>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</si>
  <si>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</si>
  <si>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</si>
  <si>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</si>
  <si>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</si>
  <si>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</si>
  <si>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</si>
  <si>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</si>
  <si>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</si>
  <si>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</si>
  <si>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</si>
  <si>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</si>
  <si>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</si>
  <si>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</si>
  <si>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</si>
  <si>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</si>
  <si>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</si>
  <si>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</si>
  <si>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</si>
  <si>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</si>
  <si>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</si>
  <si>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</si>
  <si>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</si>
  <si>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</si>
  <si>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</si>
  <si>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</si>
  <si>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</si>
  <si>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</si>
  <si>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</si>
  <si>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</si>
  <si>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</si>
  <si>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</si>
  <si>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</si>
  <si>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</si>
  <si>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</si>
  <si>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</si>
  <si>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</si>
  <si>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</si>
  <si>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</si>
  <si>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</si>
  <si>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</si>
  <si>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</si>
  <si>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</si>
  <si>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</si>
  <si>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</si>
  <si>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</si>
  <si>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</si>
  <si>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</si>
  <si>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</si>
  <si>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</si>
  <si>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</si>
  <si>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</si>
  <si>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</si>
  <si>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</si>
  <si>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</si>
  <si>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</si>
  <si>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</si>
  <si>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</si>
  <si>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</si>
  <si>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</si>
  <si>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</si>
  <si>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</si>
  <si>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</si>
  <si>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</si>
  <si>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</si>
  <si>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</si>
  <si>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</si>
  <si>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</si>
  <si>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</si>
  <si>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</si>
  <si>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</si>
  <si>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</si>
  <si>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</si>
  <si>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</si>
  <si>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</si>
  <si>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</si>
  <si>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</si>
  <si>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</si>
  <si>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</si>
  <si>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</si>
  <si>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</si>
  <si>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</si>
  <si>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</si>
  <si>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</si>
  <si>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</si>
  <si>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</si>
  <si>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</si>
  <si>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</si>
  <si>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</si>
  <si>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</si>
  <si>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</si>
  <si>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</si>
  <si>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</si>
  <si>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</si>
  <si>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</si>
  <si>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</si>
  <si>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</si>
  <si>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</si>
  <si>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</si>
  <si>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</si>
  <si>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</si>
  <si>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</si>
  <si>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</si>
  <si>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</si>
  <si>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</si>
  <si>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</si>
  <si>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</si>
  <si>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</si>
  <si>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</si>
  <si>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</si>
  <si>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</si>
  <si>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</si>
  <si>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</si>
  <si>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</si>
  <si>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</si>
  <si>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</si>
  <si>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</si>
  <si>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</si>
  <si>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</si>
  <si>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</si>
  <si>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</si>
  <si>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</si>
  <si>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</si>
  <si>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</si>
  <si>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</si>
  <si>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</si>
  <si>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</si>
  <si>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</si>
  <si>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</si>
  <si>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</si>
  <si>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</si>
  <si>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</si>
  <si>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</si>
  <si>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</si>
  <si>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</si>
  <si>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</si>
  <si>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</si>
  <si>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</si>
  <si>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</si>
  <si>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</si>
  <si>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</si>
  <si>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</si>
  <si>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</si>
  <si>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</si>
  <si>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</si>
  <si>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</si>
  <si>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</si>
  <si>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</si>
  <si>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</si>
  <si>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</si>
  <si>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</si>
  <si>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</si>
  <si>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</si>
  <si>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</si>
  <si>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</si>
  <si>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</si>
  <si>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</si>
  <si>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</si>
  <si>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</si>
  <si>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</si>
  <si>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</si>
  <si>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</si>
  <si>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</si>
  <si>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</si>
  <si>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</si>
  <si>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</si>
  <si>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</si>
  <si>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</si>
  <si>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</si>
  <si>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</si>
  <si>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</si>
  <si>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</si>
  <si>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</si>
  <si>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</si>
  <si>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</si>
  <si>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</si>
  <si>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</si>
  <si>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</si>
  <si>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</si>
  <si>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</si>
  <si>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</si>
  <si>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</si>
  <si>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</si>
  <si>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</si>
  <si>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</si>
  <si>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</si>
  <si>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</si>
  <si>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</si>
  <si>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</si>
  <si>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</si>
  <si>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</si>
  <si>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</si>
  <si>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</si>
  <si>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</si>
  <si>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</si>
  <si>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</si>
  <si>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</si>
  <si>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</si>
  <si>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</si>
  <si>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</si>
  <si>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</si>
  <si>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</si>
  <si>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</si>
  <si>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</si>
  <si>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</si>
  <si>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</si>
  <si>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</si>
  <si>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</si>
  <si>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</si>
  <si>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</si>
  <si>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</si>
  <si>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</si>
  <si>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</si>
  <si>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</si>
  <si>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</si>
  <si>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</si>
  <si>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</si>
  <si>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</si>
  <si>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</si>
  <si>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</si>
  <si>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</si>
  <si>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</si>
  <si>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</si>
  <si>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</si>
  <si>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</si>
  <si>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</si>
  <si>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</si>
  <si>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</si>
  <si>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</si>
  <si>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</si>
  <si>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</si>
  <si>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</si>
  <si>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</si>
  <si>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</si>
  <si>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</si>
  <si>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</si>
  <si>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</si>
  <si>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</si>
  <si>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</si>
  <si>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</si>
  <si>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</si>
  <si>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</si>
  <si>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</si>
  <si>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</si>
  <si>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</si>
  <si>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</si>
  <si>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</si>
  <si>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</si>
  <si>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</si>
  <si>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</si>
  <si>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</si>
  <si>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</si>
  <si>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</si>
  <si>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</si>
  <si>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</si>
  <si>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</si>
  <si>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</si>
  <si>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</si>
  <si>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</si>
  <si>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</si>
  <si>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</si>
  <si>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</si>
  <si>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</si>
  <si>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</si>
  <si>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</si>
  <si>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</si>
  <si>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</si>
  <si>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</si>
  <si>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</si>
  <si>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</si>
  <si>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</si>
  <si>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</si>
  <si>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</si>
  <si>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</si>
  <si>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</si>
  <si>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</si>
  <si>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</si>
  <si>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</si>
  <si>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</si>
  <si>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</si>
  <si>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</si>
  <si>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</si>
  <si>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</si>
  <si>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</si>
  <si>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</si>
  <si>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</si>
  <si>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</si>
  <si>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</si>
  <si>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</si>
  <si>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</si>
  <si>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</si>
  <si>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</si>
  <si>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</si>
  <si>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</si>
  <si>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</si>
  <si>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</si>
  <si>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</si>
  <si>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</si>
  <si>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</si>
  <si>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</si>
  <si>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</si>
  <si>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</si>
  <si>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</si>
  <si>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</si>
  <si>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</si>
  <si>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</si>
  <si>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</si>
  <si>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</si>
  <si>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</si>
  <si>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</si>
  <si>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</si>
  <si>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</si>
  <si>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</si>
  <si>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</si>
  <si>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</si>
  <si>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</si>
  <si>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</si>
  <si>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</si>
  <si>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</si>
  <si>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</si>
  <si>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</si>
  <si>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</si>
  <si>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</si>
  <si>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</si>
  <si>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</si>
  <si>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</si>
  <si>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</si>
  <si>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</si>
  <si>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</si>
  <si>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</si>
  <si>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</si>
  <si>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</si>
  <si>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</si>
  <si>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</si>
  <si>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</si>
  <si>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</si>
  <si>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</si>
  <si>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</si>
  <si>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</si>
  <si>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</si>
  <si>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</si>
  <si>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</si>
  <si>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</si>
  <si>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</si>
  <si>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</si>
  <si>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</si>
  <si>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</si>
  <si>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</si>
  <si>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</si>
  <si>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</si>
  <si>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</si>
  <si>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</si>
  <si>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</si>
  <si>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</si>
  <si>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</si>
  <si>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</si>
  <si>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</si>
  <si>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</si>
  <si>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</si>
  <si>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</si>
  <si>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</si>
  <si>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</si>
  <si>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</si>
  <si>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</si>
  <si>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</si>
  <si>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</si>
  <si>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</si>
  <si>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</si>
  <si>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</si>
  <si>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</si>
  <si>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</si>
  <si>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</si>
  <si>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</si>
  <si>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</si>
  <si>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</si>
  <si>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</si>
  <si>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</si>
  <si>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</si>
  <si>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</si>
  <si>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</si>
  <si>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</si>
  <si>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</si>
  <si>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</si>
  <si>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</si>
  <si>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</si>
  <si>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</si>
  <si>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</si>
  <si>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</si>
  <si>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</si>
  <si>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</si>
  <si>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</si>
  <si>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</si>
  <si>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</si>
  <si>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</si>
  <si>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</si>
  <si>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</si>
  <si>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</si>
  <si>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</si>
  <si>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</si>
  <si>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</si>
  <si>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</si>
  <si>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</si>
  <si>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</si>
  <si>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</si>
  <si>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</si>
  <si>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</si>
  <si>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</si>
  <si>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</si>
  <si>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</si>
  <si>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</si>
  <si>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</si>
  <si>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</si>
  <si>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</si>
  <si>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</si>
  <si>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</si>
  <si>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</si>
  <si>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</si>
  <si>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</si>
  <si>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</si>
  <si>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</si>
  <si>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</si>
  <si>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</si>
  <si>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</si>
  <si>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</si>
  <si>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</si>
  <si>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</si>
  <si>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</si>
  <si>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</si>
  <si>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</si>
  <si>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</si>
  <si>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</si>
  <si>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</si>
  <si>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</si>
  <si>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</si>
  <si>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</si>
  <si>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</si>
  <si>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</si>
  <si>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</si>
  <si>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</si>
  <si>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</si>
  <si>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</si>
  <si>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</si>
  <si>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</si>
  <si>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</si>
  <si>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</si>
  <si>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</si>
  <si>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</si>
  <si>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</si>
  <si>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</si>
  <si>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</si>
  <si>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</si>
  <si>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</si>
  <si>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</si>
  <si>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</si>
  <si>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</si>
  <si>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</si>
  <si>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</si>
  <si>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</si>
  <si>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</si>
  <si>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</si>
  <si>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</si>
  <si>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</si>
  <si>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</si>
  <si>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</si>
  <si>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</si>
  <si>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</si>
  <si>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</si>
  <si>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</si>
  <si>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</si>
  <si>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</si>
  <si>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</si>
  <si>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</si>
  <si>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</si>
  <si>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</si>
  <si>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</si>
  <si>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</si>
  <si>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</si>
  <si>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</si>
  <si>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</si>
  <si>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</si>
  <si>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</si>
  <si>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</si>
  <si>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</si>
  <si>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</si>
  <si>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</si>
  <si>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</si>
  <si>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</si>
  <si>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</si>
  <si>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</si>
  <si>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</si>
  <si>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</si>
  <si>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</si>
  <si>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</si>
  <si>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</si>
  <si>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</si>
  <si>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</si>
  <si>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</si>
  <si>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</si>
  <si>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</si>
  <si>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</si>
  <si>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</si>
  <si>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</si>
  <si>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</si>
  <si>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</si>
  <si>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</si>
  <si>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</si>
  <si>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</si>
  <si>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</si>
  <si>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</si>
  <si>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</si>
  <si>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</si>
  <si>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</si>
  <si>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</si>
  <si>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</si>
  <si>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</si>
  <si>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</si>
  <si>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</si>
  <si>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</si>
  <si>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</si>
  <si>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</si>
  <si>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</si>
  <si>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</si>
  <si>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</si>
  <si>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</si>
  <si>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</si>
  <si>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</si>
  <si>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</si>
  <si>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</si>
  <si>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</si>
  <si>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</si>
  <si>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</si>
  <si>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</si>
  <si>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</si>
  <si>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</si>
  <si>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</si>
  <si>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</si>
  <si>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</si>
  <si>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</si>
  <si>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</si>
  <si>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</si>
  <si>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</si>
  <si>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</si>
  <si>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</si>
  <si>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</si>
  <si>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</si>
  <si>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</si>
  <si>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</si>
  <si>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</si>
  <si>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</si>
  <si>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</si>
  <si>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</si>
  <si>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</si>
  <si>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</si>
  <si>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</si>
  <si>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</si>
  <si>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</si>
  <si>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</si>
  <si>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</si>
  <si>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</si>
  <si>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</si>
  <si>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</si>
  <si>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</si>
  <si>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</si>
  <si>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</si>
  <si>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</si>
  <si>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</si>
  <si>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</si>
  <si>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</si>
  <si>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</si>
  <si>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</si>
  <si>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</si>
  <si>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</si>
  <si>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</si>
  <si>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</si>
  <si>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</si>
  <si>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</si>
  <si>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</si>
  <si>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</si>
  <si>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</si>
  <si>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</si>
  <si>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</si>
  <si>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</si>
  <si>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</si>
  <si>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</si>
  <si>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</si>
  <si>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</si>
  <si>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</si>
  <si>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</si>
  <si>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</si>
  <si>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</si>
  <si>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</si>
  <si>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</si>
  <si>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</si>
  <si>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</si>
  <si>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</si>
  <si>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</si>
  <si>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</si>
  <si>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</si>
  <si>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</si>
  <si>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</si>
  <si>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</si>
  <si>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</si>
  <si>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</si>
  <si>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</si>
  <si>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</si>
  <si>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</si>
  <si>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</si>
  <si>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</si>
  <si>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</si>
  <si>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</si>
  <si>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</si>
  <si>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</si>
  <si>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</si>
  <si>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</si>
  <si>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</si>
  <si>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</si>
  <si>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</si>
  <si>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</si>
  <si>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</si>
  <si>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</si>
  <si>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</si>
  <si>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</si>
  <si>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</si>
  <si>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</si>
  <si>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</si>
  <si>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</si>
  <si>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</si>
  <si>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</si>
  <si>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</si>
  <si>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</si>
  <si>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</si>
  <si>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</si>
  <si>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</si>
  <si>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</si>
  <si>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</si>
  <si>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</si>
  <si>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</si>
  <si>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</si>
  <si>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</si>
  <si>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</si>
  <si>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</si>
  <si>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</si>
  <si>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</si>
  <si>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</si>
  <si>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</si>
  <si>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</si>
  <si>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</si>
  <si>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</si>
  <si>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</si>
  <si>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</si>
  <si>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</si>
  <si>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</si>
  <si>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</si>
  <si>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</si>
  <si>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</si>
  <si>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</si>
  <si>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</si>
  <si>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</si>
  <si>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</si>
  <si>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</si>
  <si>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</si>
  <si>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</si>
  <si>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</si>
  <si>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</si>
  <si>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</si>
  <si>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</si>
  <si>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</si>
  <si>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</si>
  <si>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</si>
  <si>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</si>
  <si>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</si>
  <si>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</si>
  <si>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</si>
  <si>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</si>
  <si>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</si>
  <si>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</si>
  <si>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</si>
  <si>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</si>
  <si>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</si>
  <si>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</si>
  <si>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</si>
  <si>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</si>
  <si>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</si>
  <si>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</si>
  <si>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</si>
  <si>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</si>
  <si>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</si>
  <si>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</si>
  <si>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</si>
  <si>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</si>
  <si>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</si>
  <si>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</si>
  <si>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</si>
  <si>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</si>
  <si>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</si>
  <si>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</si>
  <si>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</si>
  <si>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</si>
  <si>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</si>
  <si>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</si>
  <si>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</si>
  <si>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</si>
  <si>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</si>
  <si>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</si>
  <si>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</si>
  <si>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</si>
  <si>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</si>
  <si>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</si>
  <si>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</si>
  <si>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</si>
  <si>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</si>
  <si>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</si>
  <si>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</si>
  <si>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</si>
  <si>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</si>
  <si>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</si>
  <si>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</si>
  <si>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</si>
  <si>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</si>
  <si>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</si>
  <si>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</si>
  <si>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</si>
  <si>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</si>
  <si>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</si>
  <si>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</si>
  <si>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</si>
  <si>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</si>
  <si>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</si>
  <si>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</si>
  <si>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</si>
  <si>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</si>
  <si>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</si>
  <si>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</si>
  <si>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</si>
  <si>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</si>
  <si>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</si>
  <si>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</si>
  <si>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</si>
  <si>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</si>
  <si>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</si>
  <si>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</si>
  <si>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</si>
  <si>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</si>
  <si>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</si>
  <si>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</si>
  <si>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</si>
  <si>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</si>
  <si>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</si>
  <si>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</si>
  <si>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</si>
  <si>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</si>
  <si>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</si>
  <si>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</si>
  <si>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</si>
  <si>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</si>
  <si>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</si>
  <si>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</si>
  <si>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</si>
  <si>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</si>
  <si>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</si>
  <si>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</si>
  <si>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</si>
  <si>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</si>
  <si>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</si>
  <si>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</si>
  <si>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</si>
  <si>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</si>
  <si>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</si>
  <si>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</si>
  <si>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</si>
  <si>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</si>
  <si>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</si>
  <si>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</si>
  <si>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</si>
  <si>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</si>
  <si>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</si>
  <si>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</si>
  <si>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</si>
  <si>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</si>
  <si>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</si>
  <si>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</si>
  <si>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</si>
  <si>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</si>
  <si>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</si>
  <si>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</si>
  <si>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</si>
  <si>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</si>
  <si>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</si>
  <si>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</si>
  <si>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</si>
  <si>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</si>
  <si>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</si>
  <si>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</si>
  <si>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</si>
  <si>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</si>
  <si>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</si>
  <si>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</si>
  <si>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</si>
  <si>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</si>
  <si>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</si>
  <si>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</si>
  <si>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</si>
  <si>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</si>
  <si>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</si>
  <si>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</si>
  <si>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</si>
  <si>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</si>
  <si>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</si>
  <si>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</si>
  <si>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</si>
  <si>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</si>
  <si>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</si>
  <si>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</si>
  <si>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</si>
  <si>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</si>
  <si>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</si>
  <si>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</si>
  <si>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</si>
  <si>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</si>
  <si>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</si>
  <si>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</si>
  <si>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</si>
  <si>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</si>
  <si>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</si>
  <si>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</si>
  <si>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</si>
  <si>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</si>
  <si>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</si>
  <si>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</si>
  <si>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</si>
  <si>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</si>
  <si>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</si>
  <si>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</si>
  <si>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</si>
  <si>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</si>
  <si>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</si>
  <si>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</si>
  <si>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</si>
  <si>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</si>
  <si>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</si>
  <si>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</si>
  <si>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</si>
  <si>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</si>
  <si>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</si>
  <si>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</si>
  <si>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</si>
  <si>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</si>
  <si>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</si>
  <si>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</si>
  <si>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</si>
  <si>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</si>
  <si>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</si>
  <si>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</si>
  <si>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</si>
  <si>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</si>
  <si>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</si>
  <si>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</si>
  <si>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</si>
  <si>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</si>
  <si>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</si>
  <si>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</si>
  <si>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</si>
  <si>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</si>
  <si>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</si>
  <si>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</si>
  <si>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</si>
  <si>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</si>
  <si>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</si>
  <si>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</si>
  <si>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</si>
  <si>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</si>
  <si>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</si>
  <si>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</si>
  <si>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</si>
  <si>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</si>
  <si>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</si>
  <si>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</si>
  <si>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</si>
  <si>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</si>
  <si>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</si>
  <si>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</si>
  <si>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</si>
  <si>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</si>
  <si>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</si>
  <si>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</si>
  <si>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</si>
  <si>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</si>
  <si>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</si>
  <si>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</si>
  <si>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</si>
  <si>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</si>
  <si>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</si>
  <si>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</si>
  <si>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</si>
  <si>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</si>
  <si>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</si>
  <si>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</si>
  <si>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</si>
  <si>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</si>
  <si>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</si>
  <si>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</si>
  <si>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</si>
  <si>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</si>
  <si>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</si>
  <si>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</si>
  <si>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</si>
  <si>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</si>
  <si>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</si>
  <si>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</si>
  <si>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</si>
  <si>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</si>
  <si>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</si>
  <si>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</si>
  <si>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</si>
  <si>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</si>
  <si>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</si>
  <si>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</si>
  <si>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</si>
  <si>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</si>
  <si>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</si>
  <si>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</si>
  <si>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</si>
  <si>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</si>
  <si>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</si>
  <si>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</si>
  <si>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</si>
  <si>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</si>
  <si>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</si>
  <si>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</si>
  <si>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</si>
  <si>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</si>
  <si>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</si>
  <si>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</si>
  <si>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</si>
  <si>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</si>
  <si>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</si>
  <si>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</si>
  <si>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</si>
  <si>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</si>
  <si>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</si>
  <si>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</si>
  <si>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</si>
  <si>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</si>
  <si>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</si>
  <si>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</si>
  <si>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</si>
  <si>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</si>
  <si>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</si>
  <si>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</si>
  <si>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</si>
  <si>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</si>
  <si>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</si>
  <si>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</si>
  <si>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</si>
  <si>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</si>
  <si>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</si>
  <si>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</si>
  <si>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</si>
  <si>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</si>
  <si>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</si>
  <si>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</si>
  <si>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</si>
  <si>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</si>
  <si>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</si>
  <si>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</si>
  <si>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</si>
  <si>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</si>
  <si>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</si>
  <si>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</si>
  <si>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</si>
  <si>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</si>
  <si>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</si>
  <si>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</si>
  <si>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</si>
  <si>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</si>
  <si>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</si>
  <si>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</si>
  <si>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</si>
  <si>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</si>
  <si>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</si>
  <si>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</si>
  <si>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</si>
  <si>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</si>
  <si>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</si>
  <si>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</si>
  <si>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</si>
  <si>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</si>
  <si>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</si>
  <si>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</si>
  <si>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</si>
  <si>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</si>
  <si>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</si>
  <si>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</si>
  <si>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</si>
  <si>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</si>
  <si>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</si>
  <si>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</si>
  <si>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</si>
  <si>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</si>
  <si>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</si>
  <si>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</si>
  <si>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</si>
  <si>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</si>
  <si>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</si>
  <si>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</si>
  <si>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</si>
  <si>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</si>
  <si>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</si>
  <si>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</si>
  <si>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</si>
  <si>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</si>
  <si>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</si>
  <si>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</si>
  <si>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</si>
  <si>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</si>
  <si>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</si>
  <si>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</si>
  <si>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</si>
  <si>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</si>
  <si>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</si>
  <si>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</si>
  <si>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</si>
  <si>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</si>
  <si>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</si>
  <si>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</si>
  <si>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</si>
  <si>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</si>
  <si>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</si>
  <si>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</si>
  <si>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</si>
  <si>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</si>
  <si>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</si>
  <si>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</si>
  <si>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</si>
  <si>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</si>
  <si>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</si>
  <si>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</si>
  <si>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</si>
  <si>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</si>
  <si>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</si>
  <si>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</si>
  <si>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</si>
  <si>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</si>
  <si>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</si>
  <si>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</si>
  <si>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</si>
  <si>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</si>
  <si>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</si>
  <si>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</si>
  <si>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</si>
  <si>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</si>
  <si>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</si>
  <si>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</si>
  <si>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</si>
  <si>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</si>
  <si>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</si>
  <si>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</si>
  <si>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</si>
  <si>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</si>
  <si>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</si>
  <si>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</si>
  <si>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</si>
  <si>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</si>
  <si>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</si>
  <si>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</si>
  <si>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</si>
  <si>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</si>
  <si>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</si>
  <si>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</si>
  <si>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</si>
  <si>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</si>
  <si>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</si>
  <si>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</si>
  <si>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</si>
  <si>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</si>
  <si>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</si>
  <si>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</si>
  <si>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</si>
  <si>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</si>
  <si>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</si>
  <si>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</si>
  <si>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</si>
  <si>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</si>
  <si>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</si>
  <si>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</si>
  <si>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</si>
  <si>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</si>
  <si>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</si>
  <si>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</si>
  <si>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</si>
  <si>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</si>
  <si>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</si>
  <si>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</si>
  <si>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</si>
  <si>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</si>
  <si>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</si>
  <si>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</si>
  <si>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</si>
  <si>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</si>
  <si>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</si>
  <si>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</si>
  <si>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</si>
  <si>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</si>
  <si>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</si>
  <si>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</si>
  <si>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</si>
  <si>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</si>
  <si>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</si>
  <si>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</si>
  <si>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</si>
  <si>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</si>
  <si>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</si>
  <si>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</si>
  <si>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</si>
  <si>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</si>
  <si>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</si>
  <si>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</si>
  <si>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</si>
  <si>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</si>
  <si>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</si>
  <si>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</si>
  <si>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</si>
  <si>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</si>
  <si>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</si>
  <si>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</si>
  <si>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</si>
  <si>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</si>
  <si>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</si>
  <si>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</si>
  <si>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</si>
  <si>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</si>
  <si>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</si>
  <si>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</si>
  <si>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</si>
  <si>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</si>
  <si>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</si>
  <si>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</si>
  <si>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</si>
  <si>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</si>
  <si>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</si>
  <si>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</si>
  <si>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</si>
  <si>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</si>
  <si>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</si>
  <si>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</si>
  <si>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</si>
  <si>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</si>
  <si>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</si>
  <si>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</si>
  <si>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</si>
  <si>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</si>
  <si>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</si>
  <si>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</si>
  <si>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</si>
  <si>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</si>
  <si>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</si>
  <si>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</si>
  <si>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</si>
  <si>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</si>
  <si>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</si>
  <si>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</si>
  <si>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</si>
  <si>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</si>
  <si>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</si>
  <si>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</si>
  <si>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</si>
  <si>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</si>
  <si>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</si>
  <si>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</si>
  <si>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</si>
  <si>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</si>
  <si>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</si>
  <si>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</si>
  <si>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</si>
  <si>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</si>
  <si>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</si>
  <si>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</si>
  <si>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</si>
  <si>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</si>
  <si>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</si>
  <si>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</si>
  <si>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</si>
  <si>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</si>
  <si>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</si>
  <si>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</si>
  <si>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</si>
  <si>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</si>
  <si>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</si>
  <si>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</si>
  <si>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</si>
  <si>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</si>
  <si>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</si>
  <si>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</si>
  <si>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</si>
  <si>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</si>
  <si>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</si>
  <si>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</si>
  <si>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</si>
  <si>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</si>
  <si>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</si>
  <si>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</si>
  <si>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</si>
  <si>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</si>
  <si>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</si>
  <si>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</si>
  <si>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</si>
  <si>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</si>
  <si>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</si>
  <si>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</si>
  <si>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</si>
  <si>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</si>
  <si>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</si>
  <si>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</si>
  <si>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</si>
  <si>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</si>
  <si>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</si>
  <si>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</si>
  <si>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</si>
  <si>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</si>
  <si>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</si>
  <si>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</si>
  <si>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</si>
  <si>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</si>
  <si>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</si>
  <si>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</si>
  <si>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</si>
  <si>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</si>
  <si>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</si>
  <si>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</si>
  <si>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</si>
  <si>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</si>
  <si>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</si>
  <si>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</si>
  <si>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</si>
  <si>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</si>
  <si>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</si>
  <si>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</si>
  <si>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</si>
  <si>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</si>
  <si>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</si>
  <si>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</si>
  <si>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</si>
  <si>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</si>
  <si>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</si>
  <si>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</si>
  <si>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</si>
  <si>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</si>
  <si>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</si>
  <si>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</si>
  <si>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</si>
  <si>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</si>
  <si>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</si>
  <si>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</si>
  <si>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</si>
  <si>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</si>
  <si>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</si>
  <si>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</si>
  <si>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</si>
  <si>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</si>
  <si>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</si>
  <si>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</si>
  <si>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</si>
  <si>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</si>
  <si>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</si>
  <si>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</si>
  <si>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</si>
  <si>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</si>
  <si>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</si>
  <si>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</si>
  <si>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</si>
  <si>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</si>
  <si>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</si>
  <si>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</si>
  <si>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</si>
  <si>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</si>
  <si>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</si>
  <si>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</si>
  <si>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</si>
  <si>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</si>
  <si>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</si>
  <si>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</si>
  <si>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</si>
  <si>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</si>
  <si>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</si>
  <si>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</si>
  <si>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</si>
  <si>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</si>
  <si>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</si>
  <si>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</si>
  <si>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</si>
  <si>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</si>
  <si>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</si>
  <si>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</si>
  <si>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</si>
  <si>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</si>
  <si>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</si>
  <si>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</si>
  <si>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</si>
  <si>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</si>
  <si>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</si>
  <si>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</si>
  <si>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</si>
  <si>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</si>
  <si>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</si>
  <si>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</si>
  <si>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</si>
  <si>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</si>
  <si>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</si>
  <si>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</si>
  <si>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</si>
  <si>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</si>
  <si>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</si>
  <si>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</si>
  <si>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</si>
  <si>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</si>
  <si>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</si>
  <si>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</si>
  <si>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</si>
  <si>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</si>
  <si>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</si>
  <si>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</si>
  <si>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</si>
  <si>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</si>
  <si>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</si>
  <si>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</si>
  <si>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</si>
  <si>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</si>
  <si>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</si>
  <si>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</si>
  <si>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</si>
  <si>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</si>
  <si>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</si>
  <si>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</si>
  <si>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</si>
  <si>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</si>
  <si>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</si>
  <si>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</si>
  <si>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</si>
  <si>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</si>
  <si>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</si>
  <si>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</si>
  <si>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</si>
  <si>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</si>
  <si>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</si>
  <si>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</si>
  <si>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</si>
  <si>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</si>
  <si>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</si>
  <si>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</si>
  <si>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</si>
  <si>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</si>
  <si>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</si>
  <si>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</si>
  <si>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</si>
  <si>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</si>
  <si>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</si>
  <si>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</si>
  <si>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</si>
  <si>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</si>
  <si>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</si>
  <si>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</si>
  <si>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</si>
  <si>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</si>
  <si>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</si>
  <si>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</si>
  <si>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</si>
  <si>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</si>
  <si>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</si>
  <si>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</si>
  <si>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</si>
  <si>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</si>
  <si>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</si>
  <si>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</si>
  <si>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</si>
  <si>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</si>
  <si>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</si>
  <si>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</si>
  <si>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</si>
  <si>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</si>
  <si>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</si>
  <si>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</si>
  <si>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</si>
  <si>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</si>
  <si>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</si>
  <si>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</si>
  <si>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</si>
  <si>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</si>
  <si>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</si>
  <si>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</si>
  <si>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</si>
  <si>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</si>
  <si>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</si>
  <si>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</si>
  <si>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</si>
  <si>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</si>
  <si>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</si>
  <si>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</si>
  <si>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</si>
  <si>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</si>
  <si>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</si>
  <si>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</si>
  <si>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</si>
  <si>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</si>
  <si>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</si>
  <si>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</si>
  <si>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</si>
  <si>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</si>
  <si>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</si>
  <si>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</si>
  <si>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</si>
  <si>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</si>
  <si>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</si>
  <si>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</si>
  <si>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</si>
  <si>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</si>
  <si>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</si>
  <si>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</si>
  <si>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</si>
  <si>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</si>
  <si>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</si>
  <si>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</si>
  <si>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</si>
  <si>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</si>
  <si>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</si>
  <si>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</si>
  <si>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</si>
  <si>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</si>
  <si>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</si>
  <si>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</si>
  <si>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</si>
  <si>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</si>
  <si>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</si>
  <si>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</si>
  <si>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</si>
  <si>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</si>
  <si>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</si>
  <si>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</si>
  <si>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</si>
  <si>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</si>
  <si>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</si>
  <si>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</si>
  <si>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</si>
  <si>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</si>
  <si>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</si>
  <si>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</si>
  <si>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</si>
  <si>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</si>
  <si>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</si>
  <si>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</si>
  <si>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</si>
  <si>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</si>
  <si>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</si>
  <si>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</si>
  <si>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</si>
  <si>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</si>
  <si>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</si>
  <si>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</si>
  <si>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</si>
  <si>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</si>
  <si>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</si>
  <si>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</si>
  <si>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</si>
  <si>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</si>
  <si>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</si>
  <si>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</si>
  <si>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</si>
  <si>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</si>
  <si>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</si>
  <si>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</si>
  <si>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</si>
  <si>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</si>
  <si>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</si>
  <si>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</si>
  <si>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</si>
  <si>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</si>
  <si>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</si>
  <si>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</si>
  <si>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</si>
  <si>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</si>
  <si>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</si>
  <si>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</si>
  <si>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</si>
  <si>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</si>
  <si>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</si>
  <si>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</si>
  <si>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</si>
  <si>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</si>
  <si>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</si>
  <si>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</si>
  <si>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</si>
  <si>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</si>
  <si>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</si>
  <si>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</si>
  <si>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</si>
  <si>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</si>
  <si>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</si>
  <si>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</si>
  <si>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</si>
  <si>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</si>
  <si>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</si>
  <si>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</si>
  <si>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</si>
  <si>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</si>
  <si>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</si>
  <si>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</si>
  <si>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</si>
  <si>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</si>
  <si>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</si>
  <si>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</si>
  <si>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</si>
  <si>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</si>
  <si>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</si>
  <si>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</si>
  <si>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</si>
  <si>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</si>
  <si>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</si>
  <si>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</si>
  <si>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</si>
  <si>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</si>
  <si>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</si>
  <si>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</si>
  <si>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</si>
  <si>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</si>
  <si>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</si>
  <si>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</si>
  <si>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</si>
  <si>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</si>
  <si>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</si>
  <si>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</si>
  <si>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</si>
  <si>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</si>
  <si>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</si>
  <si>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</si>
  <si>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</si>
  <si>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</si>
  <si>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</si>
  <si>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</si>
  <si>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</si>
  <si>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</si>
  <si>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</si>
  <si>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</si>
  <si>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</si>
  <si>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</si>
  <si>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</si>
  <si>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</si>
  <si>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</si>
  <si>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</si>
  <si>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</si>
  <si>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</si>
  <si>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</si>
  <si>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</si>
  <si>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</si>
  <si>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</si>
  <si>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</si>
  <si>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</si>
  <si>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</si>
  <si>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</si>
  <si>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</si>
  <si>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</si>
  <si>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</si>
  <si>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</si>
  <si>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</si>
  <si>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</si>
  <si>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</si>
  <si>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</si>
  <si>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</si>
  <si>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</si>
  <si>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</si>
  <si>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</si>
  <si>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</si>
  <si>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</si>
  <si>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</si>
  <si>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</si>
  <si>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</si>
  <si>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</si>
  <si>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</si>
  <si>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</si>
  <si>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</si>
  <si>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</si>
  <si>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</si>
  <si>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</si>
  <si>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</si>
  <si>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</si>
  <si>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</si>
  <si>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</si>
  <si>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</si>
  <si>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</si>
  <si>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</si>
  <si>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</si>
  <si>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</si>
  <si>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</si>
  <si>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</si>
  <si>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</si>
  <si>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</si>
  <si>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</si>
  <si>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</si>
  <si>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</si>
  <si>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</si>
  <si>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</si>
  <si>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</si>
  <si>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</si>
  <si>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</si>
  <si>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</si>
  <si>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</si>
  <si>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</si>
  <si>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</si>
  <si>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</si>
  <si>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</si>
  <si>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</si>
  <si>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</si>
  <si>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</si>
  <si>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</si>
  <si>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</si>
  <si>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</si>
  <si>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</si>
  <si>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</si>
  <si>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</si>
  <si>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</si>
  <si>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</si>
  <si>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</si>
  <si>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</si>
  <si>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</si>
  <si>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</si>
  <si>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</si>
  <si>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</si>
  <si>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</si>
  <si>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</si>
  <si>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</si>
  <si>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</si>
  <si>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</si>
  <si>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</si>
  <si>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</si>
  <si>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</si>
  <si>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</si>
  <si>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</si>
  <si>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</si>
  <si>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</si>
  <si>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</si>
  <si>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</si>
  <si>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</si>
  <si>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</si>
  <si>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</si>
  <si>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</si>
  <si>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</si>
  <si>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</si>
  <si>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</si>
  <si>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</si>
  <si>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</si>
  <si>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</si>
  <si>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</si>
  <si>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</si>
  <si>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</si>
  <si>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</si>
  <si>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</si>
  <si>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</si>
  <si>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</si>
  <si>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</si>
  <si>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</si>
  <si>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</si>
  <si>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</si>
  <si>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</si>
  <si>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</si>
  <si>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</si>
  <si>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</si>
  <si>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</si>
  <si>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</si>
  <si>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</si>
  <si>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</si>
  <si>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</si>
  <si>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</si>
  <si>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</si>
  <si>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</si>
  <si>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</si>
  <si>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</si>
  <si>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</si>
  <si>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</si>
  <si>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</si>
  <si>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</si>
  <si>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</si>
  <si>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</si>
  <si>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</si>
  <si>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</si>
  <si>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</si>
  <si>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</si>
  <si>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</si>
  <si>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</si>
  <si>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</si>
  <si>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</si>
  <si>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</si>
  <si>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</si>
  <si>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</si>
  <si>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</si>
  <si>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</si>
  <si>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</si>
  <si>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</si>
  <si>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</si>
  <si>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</si>
  <si>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</si>
  <si>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</si>
  <si>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</si>
  <si>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</si>
  <si>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</si>
  <si>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</si>
  <si>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</si>
  <si>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</si>
  <si>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</si>
  <si>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</si>
  <si>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</si>
  <si>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</si>
  <si>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</si>
  <si>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</si>
  <si>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</si>
  <si>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</si>
  <si>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</si>
  <si>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</si>
  <si>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</si>
  <si>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</si>
  <si>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</si>
  <si>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</si>
  <si>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</si>
  <si>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</si>
  <si>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</si>
  <si>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</si>
  <si>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</si>
  <si>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</si>
  <si>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</si>
  <si>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</si>
  <si>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</si>
  <si>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</si>
  <si>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</si>
  <si>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</si>
  <si>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</si>
  <si>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</si>
  <si>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</si>
  <si>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</si>
  <si>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</si>
  <si>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</si>
  <si>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</si>
  <si>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</si>
  <si>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</si>
  <si>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</si>
  <si>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</si>
  <si>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</si>
  <si>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</si>
  <si>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</si>
  <si>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</si>
  <si>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</si>
  <si>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</si>
  <si>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</si>
  <si>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</si>
  <si>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</si>
  <si>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</si>
  <si>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</si>
  <si>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</si>
  <si>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</si>
  <si>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</si>
  <si>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</si>
  <si>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</si>
  <si>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</si>
  <si>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</si>
  <si>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</si>
  <si>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</si>
  <si>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</si>
  <si>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</si>
  <si>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</si>
  <si>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</si>
  <si>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</si>
  <si>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</si>
  <si>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</si>
  <si>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</si>
  <si>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</si>
  <si>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</si>
  <si>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</si>
  <si>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</si>
  <si>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</si>
  <si>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</si>
  <si>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</si>
  <si>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</si>
  <si>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</si>
  <si>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</si>
  <si>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</si>
  <si>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</si>
  <si>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</si>
  <si>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</si>
  <si>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</si>
  <si>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</si>
  <si>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</si>
  <si>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</si>
  <si>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</si>
  <si>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</si>
  <si>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</si>
  <si>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</si>
  <si>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</si>
  <si>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</si>
  <si>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</si>
  <si>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</si>
  <si>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</si>
  <si>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</si>
  <si>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</si>
  <si>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</si>
  <si>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</si>
  <si>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</si>
  <si>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</si>
  <si>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</si>
  <si>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</si>
  <si>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</si>
  <si>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</si>
  <si>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</si>
  <si>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</si>
  <si>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</si>
  <si>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</si>
  <si>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</si>
  <si>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</si>
  <si>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</si>
  <si>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</si>
  <si>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</si>
  <si>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</si>
  <si>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</si>
  <si>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</si>
  <si>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</si>
  <si>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</si>
  <si>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</si>
  <si>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</si>
  <si>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</si>
  <si>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</si>
  <si>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</si>
  <si>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</si>
  <si>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</si>
  <si>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</si>
  <si>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</si>
  <si>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</si>
  <si>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</si>
  <si>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</si>
  <si>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</si>
  <si>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</si>
  <si>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</si>
  <si>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</si>
  <si>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</si>
  <si>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</si>
  <si>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</si>
  <si>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</si>
  <si>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</si>
  <si>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</si>
  <si>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</si>
  <si>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</si>
  <si>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</si>
  <si>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</si>
  <si>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</si>
  <si>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</si>
  <si>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</si>
  <si>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</si>
  <si>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</si>
  <si>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</si>
  <si>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</si>
  <si>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</si>
  <si>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</si>
  <si>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</si>
  <si>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</si>
  <si>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</si>
  <si>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</si>
  <si>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</si>
  <si>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</si>
  <si>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</si>
  <si>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</si>
  <si>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</si>
  <si>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</si>
  <si>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</si>
  <si>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</si>
  <si>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</si>
  <si>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</si>
  <si>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</si>
  <si>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</si>
  <si>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</si>
  <si>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</si>
  <si>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</si>
  <si>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</si>
  <si>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</si>
  <si>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</si>
  <si>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</si>
  <si>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</si>
  <si>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</si>
  <si>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</si>
  <si>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</si>
  <si>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</si>
  <si>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</si>
  <si>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</si>
  <si>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</si>
  <si>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</si>
  <si>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</si>
  <si>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</si>
  <si>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</si>
  <si>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</si>
  <si>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</si>
  <si>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</si>
  <si>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</si>
  <si>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</si>
  <si>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</si>
  <si>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</si>
  <si>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</si>
  <si>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</si>
  <si>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</si>
  <si>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</si>
  <si>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</si>
  <si>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</si>
  <si>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</si>
  <si>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</si>
  <si>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</si>
  <si>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</si>
  <si>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</si>
  <si>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</si>
  <si>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</si>
  <si>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</si>
  <si>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</si>
  <si>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</si>
  <si>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</si>
  <si>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</si>
  <si>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</si>
  <si>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</si>
  <si>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</si>
  <si>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</si>
  <si>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</si>
  <si>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</si>
  <si>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</si>
  <si>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</si>
  <si>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</si>
  <si>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</si>
  <si>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</si>
  <si>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</si>
  <si>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</si>
  <si>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</si>
  <si>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</si>
  <si>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</si>
  <si>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</si>
  <si>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</si>
  <si>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</si>
  <si>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</si>
  <si>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</si>
  <si>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</si>
  <si>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</si>
  <si>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</si>
  <si>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</si>
  <si>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</si>
  <si>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</si>
  <si>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</si>
  <si>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</si>
  <si>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</si>
  <si>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</si>
  <si>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</si>
  <si>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</si>
  <si>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</si>
  <si>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</si>
  <si>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</si>
  <si>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</si>
  <si>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</si>
  <si>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</si>
  <si>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</si>
  <si>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</si>
  <si>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</si>
  <si>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</si>
  <si>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</si>
  <si>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</si>
  <si>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</si>
  <si>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</si>
  <si>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</si>
  <si>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</si>
  <si>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</si>
  <si>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</si>
  <si>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</si>
  <si>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</si>
  <si>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</si>
  <si>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</si>
  <si>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</si>
  <si>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</si>
  <si>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</si>
  <si>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</si>
  <si>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</si>
  <si>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</si>
  <si>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</si>
  <si>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</si>
  <si>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</si>
  <si>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</si>
  <si>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</si>
  <si>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</si>
  <si>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</si>
  <si>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</si>
  <si>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</si>
  <si>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</si>
  <si>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</si>
  <si>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</si>
  <si>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</si>
  <si>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</si>
  <si>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</si>
  <si>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</si>
  <si>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</si>
  <si>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</si>
  <si>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</si>
  <si>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</si>
  <si>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</si>
  <si>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</si>
  <si>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</si>
  <si>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</si>
  <si>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</si>
  <si>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</si>
  <si>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</si>
  <si>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</si>
  <si>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</si>
  <si>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</si>
  <si>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</si>
  <si>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</si>
  <si>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</si>
  <si>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</si>
  <si>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</si>
  <si>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</si>
  <si>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</si>
  <si>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</si>
  <si>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</si>
  <si>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</si>
  <si>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</si>
  <si>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</si>
  <si>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</si>
  <si>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</si>
  <si>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</si>
  <si>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</si>
  <si>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</si>
  <si>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</si>
  <si>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</si>
  <si>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</si>
  <si>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</si>
  <si>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</si>
  <si>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</si>
  <si>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</si>
  <si>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</si>
  <si>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</si>
  <si>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</si>
  <si>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</si>
  <si>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</si>
  <si>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</si>
  <si>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</si>
  <si>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</si>
  <si>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</si>
  <si>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</si>
  <si>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</si>
  <si>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</si>
  <si>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</si>
  <si>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</si>
  <si>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</si>
  <si>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</si>
  <si>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</si>
  <si>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</si>
  <si>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</si>
  <si>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</si>
  <si>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</si>
  <si>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</si>
  <si>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</si>
  <si>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</si>
  <si>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</si>
  <si>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</si>
  <si>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</si>
  <si>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</si>
  <si>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</si>
  <si>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</si>
  <si>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</si>
  <si>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</si>
  <si>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</si>
  <si>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</si>
  <si>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</si>
  <si>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</si>
  <si>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</si>
  <si>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</si>
  <si>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</si>
  <si>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</si>
  <si>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</si>
  <si>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</si>
  <si>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</si>
  <si>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</si>
  <si>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</si>
  <si>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</si>
  <si>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</si>
  <si>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</si>
  <si>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</si>
  <si>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</si>
  <si>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</si>
  <si>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</si>
  <si>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</si>
  <si>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</si>
  <si>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</si>
  <si>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</si>
  <si>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</si>
  <si>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</si>
  <si>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</si>
  <si>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</si>
  <si>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</si>
  <si>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</si>
  <si>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</si>
  <si>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</si>
  <si>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</si>
  <si>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</si>
  <si>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</si>
  <si>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</si>
  <si>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</si>
  <si>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</si>
  <si>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</si>
  <si>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</si>
  <si>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</si>
  <si>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</si>
  <si>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</si>
  <si>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</si>
  <si>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</si>
  <si>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</si>
  <si>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</si>
  <si>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</si>
  <si>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</si>
  <si>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</si>
  <si>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</si>
  <si>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</si>
  <si>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</si>
  <si>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</si>
  <si>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</si>
  <si>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</si>
  <si>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</si>
  <si>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</si>
  <si>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</si>
  <si>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</si>
  <si>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</si>
  <si>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</si>
  <si>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</si>
  <si>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</si>
  <si>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</si>
  <si>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</si>
  <si>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</si>
  <si>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</si>
  <si>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</si>
  <si>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</si>
  <si>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</si>
  <si>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</si>
  <si>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</si>
  <si>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</si>
  <si>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</si>
  <si>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</si>
  <si>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</si>
  <si>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</si>
  <si>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</si>
  <si>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</si>
  <si>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</si>
  <si>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</si>
  <si>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</si>
  <si>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</si>
  <si>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</si>
  <si>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</si>
  <si>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</si>
  <si>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</si>
  <si>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</si>
  <si>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</si>
  <si>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</si>
  <si>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</si>
  <si>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</si>
  <si>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</si>
  <si>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</si>
  <si>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</si>
  <si>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</si>
  <si>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</si>
  <si>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</si>
  <si>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</si>
  <si>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</si>
  <si>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</si>
  <si>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</si>
  <si>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</si>
  <si>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</si>
  <si>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</si>
  <si>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</si>
  <si>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</si>
  <si>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</si>
  <si>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</si>
  <si>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</si>
  <si>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</si>
  <si>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</si>
  <si>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</si>
  <si>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</si>
  <si>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</si>
  <si>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</si>
  <si>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</si>
  <si>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</si>
  <si>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</si>
  <si>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</si>
  <si>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</si>
  <si>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</si>
  <si>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</si>
  <si>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</si>
  <si>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</si>
  <si>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</si>
  <si>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</si>
  <si>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</si>
  <si>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</si>
  <si>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</si>
  <si>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</si>
  <si>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</si>
  <si>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</si>
  <si>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</si>
  <si>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</si>
  <si>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</si>
  <si>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</si>
  <si>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</si>
  <si>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</si>
  <si>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</si>
  <si>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</si>
  <si>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</si>
  <si>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</si>
  <si>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</si>
  <si>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</si>
  <si>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</si>
  <si>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</si>
  <si>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</si>
  <si>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</si>
  <si>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</si>
  <si>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</si>
  <si>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</si>
  <si>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</si>
  <si>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</si>
  <si>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</si>
  <si>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</si>
  <si>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</si>
  <si>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</si>
  <si>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</si>
  <si>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</si>
  <si>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</si>
  <si>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</si>
  <si>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</si>
  <si>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</si>
  <si>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</si>
  <si>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</si>
  <si>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</si>
  <si>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</si>
  <si>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</si>
  <si>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</si>
  <si>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</si>
  <si>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</si>
  <si>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</si>
  <si>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</si>
  <si>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</si>
  <si>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</si>
  <si>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</si>
  <si>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</si>
  <si>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</si>
  <si>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</si>
  <si>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</si>
  <si>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</si>
  <si>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</si>
  <si>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</si>
  <si>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</si>
  <si>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</si>
  <si>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</si>
  <si>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</si>
  <si>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</si>
  <si>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</si>
  <si>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</si>
  <si>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</si>
  <si>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</si>
  <si>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</si>
  <si>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</si>
  <si>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</si>
  <si>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</si>
  <si>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</si>
  <si>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</si>
  <si>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</si>
  <si>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</si>
  <si>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</si>
  <si>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</si>
  <si>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</si>
  <si>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</si>
  <si>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</si>
  <si>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</si>
  <si>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</si>
  <si>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</si>
  <si>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</si>
  <si>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</si>
  <si>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</si>
  <si>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</si>
  <si>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</si>
  <si>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</si>
  <si>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</si>
  <si>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</si>
  <si>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</si>
  <si>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</si>
  <si>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</si>
  <si>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</si>
  <si>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</si>
  <si>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</si>
  <si>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</si>
  <si>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</si>
  <si>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</si>
  <si>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</si>
  <si>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</si>
  <si>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</si>
  <si>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</si>
  <si>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</si>
  <si>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</si>
  <si>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</si>
  <si>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</si>
  <si>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</si>
  <si>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</si>
  <si>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</si>
  <si>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</si>
  <si>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</si>
  <si>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</si>
  <si>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</si>
  <si>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</si>
  <si>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</si>
  <si>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</si>
  <si>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</si>
  <si>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</si>
  <si>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</si>
  <si>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</si>
  <si>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</si>
  <si>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</si>
  <si>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</si>
  <si>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</si>
  <si>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</si>
  <si>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</si>
  <si>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</si>
  <si>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</si>
  <si>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</si>
  <si>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</si>
  <si>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</si>
  <si>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</si>
  <si>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</si>
  <si>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</si>
  <si>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</si>
  <si>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</si>
  <si>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</si>
  <si>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</si>
  <si>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</si>
  <si>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</si>
  <si>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</si>
  <si>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</si>
  <si>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</si>
  <si>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</si>
  <si>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</si>
  <si>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</si>
  <si>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</si>
  <si>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</si>
  <si>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</si>
  <si>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</si>
  <si>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</si>
  <si>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</si>
  <si>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</si>
  <si>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</si>
  <si>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</si>
  <si>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</si>
  <si>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</si>
  <si>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</si>
  <si>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</si>
  <si>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</si>
  <si>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</si>
  <si>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</si>
  <si>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</si>
  <si>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</si>
  <si>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</si>
  <si>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</si>
  <si>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</si>
  <si>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</si>
  <si>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</si>
  <si>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</si>
  <si>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</si>
  <si>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</si>
  <si>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</si>
  <si>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</si>
  <si>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</si>
  <si>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</si>
  <si>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</si>
  <si>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</si>
  <si>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</si>
  <si>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</si>
  <si>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</si>
  <si>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</si>
  <si>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</si>
  <si>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</si>
  <si>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</si>
  <si>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</si>
  <si>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</si>
  <si>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</si>
  <si>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</si>
  <si>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</si>
  <si>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</si>
  <si>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</si>
  <si>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</si>
  <si>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</si>
  <si>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</si>
  <si>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</si>
  <si>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</si>
  <si>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</si>
  <si>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</si>
  <si>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</si>
  <si>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</si>
  <si>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</si>
  <si>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</si>
  <si>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</si>
  <si>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</si>
  <si>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</si>
  <si>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</si>
  <si>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</si>
  <si>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</si>
  <si>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</si>
  <si>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</si>
  <si>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</si>
  <si>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</si>
  <si>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</si>
  <si>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</si>
  <si>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</si>
  <si>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</si>
  <si>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</si>
  <si>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</si>
  <si>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</si>
  <si>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</si>
  <si>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</si>
  <si>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</si>
  <si>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</si>
  <si>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</si>
  <si>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</si>
  <si>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</si>
  <si>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</si>
  <si>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</si>
  <si>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</si>
  <si>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</si>
  <si>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</si>
  <si>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</si>
  <si>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</si>
  <si>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</si>
  <si>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</si>
  <si>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</si>
  <si>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</si>
  <si>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</si>
  <si>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</si>
  <si>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</si>
  <si>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</si>
  <si>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</si>
  <si>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</si>
  <si>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</si>
  <si>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</si>
  <si>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</si>
  <si>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</si>
  <si>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</si>
  <si>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</si>
  <si>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</si>
  <si>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</si>
  <si>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</si>
  <si>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</si>
  <si>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</si>
  <si>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</si>
  <si>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</si>
  <si>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</si>
  <si>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</si>
  <si>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</si>
  <si>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</si>
  <si>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</si>
  <si>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</si>
  <si>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</si>
  <si>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</si>
  <si>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</si>
  <si>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</si>
  <si>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</si>
  <si>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</si>
  <si>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</si>
  <si>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</si>
  <si>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</si>
  <si>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</si>
  <si>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</si>
  <si>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</si>
  <si>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</si>
  <si>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</si>
  <si>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</si>
  <si>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</si>
  <si>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</si>
  <si>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</si>
  <si>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</si>
  <si>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</si>
  <si>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</si>
  <si>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</si>
  <si>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</si>
  <si>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</si>
  <si>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</si>
  <si>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</si>
  <si>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</si>
  <si>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</si>
  <si>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</si>
  <si>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</si>
  <si>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</si>
  <si>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</si>
  <si>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</si>
  <si>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</si>
  <si>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</si>
  <si>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</si>
  <si>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</si>
  <si>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</si>
  <si>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</si>
  <si>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</si>
  <si>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</si>
  <si>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</si>
  <si>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</si>
  <si>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</si>
  <si>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</si>
  <si>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</si>
  <si>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</si>
  <si>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</si>
  <si>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</si>
  <si>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</si>
  <si>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</si>
  <si>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</si>
  <si>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</si>
  <si>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</si>
  <si>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</si>
  <si>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</si>
  <si>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</si>
  <si>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</si>
  <si>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</si>
  <si>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</si>
  <si>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</si>
  <si>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</si>
  <si>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</si>
  <si>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</si>
  <si>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</si>
  <si>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</si>
  <si>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</si>
  <si>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</si>
  <si>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</si>
  <si>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</si>
  <si>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</si>
  <si>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</si>
  <si>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</si>
  <si>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</si>
  <si>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</si>
  <si>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</si>
  <si>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</si>
  <si>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</si>
  <si>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</si>
  <si>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</si>
  <si>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</si>
  <si>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</si>
  <si>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</si>
  <si>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</si>
  <si>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</si>
  <si>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</si>
  <si>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</si>
  <si>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</si>
  <si>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</si>
  <si>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</si>
  <si>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</si>
  <si>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</si>
  <si>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</si>
  <si>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</si>
  <si>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</si>
  <si>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</si>
  <si>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</si>
  <si>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</si>
  <si>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</si>
  <si>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</si>
  <si>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</si>
  <si>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</si>
  <si>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</si>
  <si>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</si>
  <si>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</si>
  <si>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</si>
  <si>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</si>
  <si>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</si>
  <si>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</si>
  <si>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</si>
  <si>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</si>
  <si>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</si>
  <si>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</si>
  <si>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</si>
  <si>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</si>
  <si>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</si>
  <si>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</si>
  <si>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</si>
  <si>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</si>
  <si>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</si>
  <si>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</si>
  <si>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</si>
  <si>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</si>
  <si>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</si>
  <si>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</si>
  <si>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</si>
  <si>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</si>
  <si>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</si>
  <si>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</si>
  <si>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</si>
  <si>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</si>
  <si>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</si>
  <si>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</si>
  <si>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</si>
  <si>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</si>
  <si>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</si>
  <si>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</si>
  <si>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</si>
  <si>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</si>
  <si>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</si>
  <si>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</si>
  <si>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</si>
  <si>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</si>
  <si>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</si>
  <si>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</si>
  <si>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</si>
  <si>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</si>
  <si>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</si>
  <si>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</si>
  <si>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</si>
  <si>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</si>
  <si>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</si>
  <si>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</si>
  <si>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</si>
  <si>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</si>
  <si>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</si>
  <si>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</si>
  <si>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</si>
  <si>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</si>
  <si>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</si>
  <si>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</si>
  <si>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</si>
  <si>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</si>
  <si>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</si>
  <si>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</si>
  <si>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</si>
  <si>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</si>
  <si>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</si>
  <si>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</si>
  <si>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</si>
  <si>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</si>
  <si>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</si>
  <si>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</si>
  <si>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</si>
  <si>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</si>
  <si>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</si>
  <si>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</si>
  <si>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</si>
  <si>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</si>
  <si>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</si>
  <si>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</si>
  <si>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</si>
  <si>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</si>
  <si>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</si>
  <si>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</si>
  <si>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</si>
  <si>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</si>
  <si>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</si>
  <si>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</si>
  <si>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</si>
  <si>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</si>
  <si>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</si>
  <si>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</si>
  <si>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</si>
  <si>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</si>
  <si>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</si>
  <si>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</si>
  <si>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</si>
  <si>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</si>
  <si>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</si>
  <si>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</si>
  <si>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</si>
  <si>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</si>
  <si>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</si>
  <si>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</si>
  <si>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</si>
  <si>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</si>
  <si>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</si>
  <si>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</si>
  <si>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</si>
  <si>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</si>
  <si>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</si>
  <si>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</si>
  <si>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</si>
  <si>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</si>
  <si>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</si>
  <si>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</si>
  <si>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</si>
  <si>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</si>
  <si>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</si>
  <si>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</si>
  <si>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</si>
  <si>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</si>
  <si>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</si>
  <si>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</si>
  <si>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</si>
  <si>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</si>
  <si>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</si>
  <si>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</si>
  <si>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</si>
  <si>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</si>
  <si>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</si>
  <si>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</si>
  <si>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</si>
  <si>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</si>
  <si>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</si>
  <si>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</si>
  <si>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</si>
  <si>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</si>
  <si>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</si>
  <si>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</si>
  <si>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</si>
  <si>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</si>
  <si>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</si>
  <si>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</si>
  <si>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</si>
  <si>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</si>
  <si>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</si>
  <si>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</si>
  <si>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</si>
  <si>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</si>
  <si>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</si>
  <si>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</si>
  <si>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</si>
  <si>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</si>
  <si>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</si>
  <si>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</si>
  <si>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</si>
  <si>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</si>
  <si>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</si>
  <si>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</si>
  <si>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</si>
  <si>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</si>
  <si>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</si>
  <si>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</si>
  <si>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</si>
  <si>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</si>
  <si>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</si>
  <si>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</si>
  <si>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</si>
  <si>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</si>
  <si>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</si>
  <si>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</si>
  <si>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</si>
  <si>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</si>
  <si>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</si>
  <si>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</si>
  <si>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</si>
  <si>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</si>
  <si>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</si>
  <si>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</si>
  <si>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</si>
  <si>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</si>
  <si>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</si>
  <si>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</si>
  <si>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</si>
  <si>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</si>
  <si>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</si>
  <si>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</si>
  <si>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</si>
  <si>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</si>
  <si>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</si>
  <si>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</si>
  <si>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</si>
  <si>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</si>
  <si>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</si>
  <si>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</si>
  <si>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</si>
  <si>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</si>
  <si>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</si>
  <si>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</si>
  <si>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</si>
  <si>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</si>
  <si>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</si>
  <si>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</si>
  <si>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</si>
  <si>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</si>
  <si>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</si>
  <si>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</si>
  <si>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</si>
  <si>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</si>
  <si>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</si>
  <si>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</si>
  <si>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</si>
  <si>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</si>
  <si>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</si>
  <si>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</si>
  <si>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</si>
  <si>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</si>
  <si>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</si>
  <si>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</si>
  <si>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</si>
  <si>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</si>
  <si>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</si>
  <si>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</si>
  <si>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</si>
  <si>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</si>
  <si>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</si>
  <si>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</si>
  <si>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</si>
  <si>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</si>
  <si>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</si>
  <si>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</si>
  <si>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</si>
  <si>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</si>
  <si>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</si>
  <si>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</si>
  <si>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</si>
  <si>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</si>
  <si>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</si>
  <si>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</si>
  <si>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</si>
  <si>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</si>
  <si>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</si>
  <si>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</si>
  <si>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</si>
  <si>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</si>
  <si>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</si>
  <si>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</si>
  <si>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</si>
  <si>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</si>
  <si>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</si>
  <si>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</si>
  <si>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</si>
  <si>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</si>
  <si>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</si>
  <si>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</si>
  <si>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</si>
  <si>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</si>
  <si>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</si>
  <si>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</si>
  <si>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</si>
  <si>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</si>
  <si>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</si>
  <si>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</si>
  <si>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</si>
  <si>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</si>
  <si>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</si>
  <si>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</si>
  <si>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</si>
  <si>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</si>
  <si>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</si>
  <si>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</si>
  <si>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</si>
  <si>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</si>
  <si>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</si>
  <si>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</si>
  <si>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</si>
  <si>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</si>
  <si>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</si>
  <si>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</si>
  <si>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</si>
  <si>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</si>
  <si>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</si>
  <si>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</si>
  <si>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</si>
  <si>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</si>
  <si>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</si>
  <si>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</si>
  <si>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</si>
  <si>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</si>
  <si>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</si>
  <si>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</si>
  <si>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</si>
  <si>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</si>
  <si>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</si>
  <si>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</si>
  <si>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</si>
  <si>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</si>
  <si>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</si>
  <si>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</si>
  <si>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</si>
  <si>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</si>
  <si>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</si>
  <si>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</si>
  <si>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</si>
  <si>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</si>
  <si>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</si>
  <si>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</si>
  <si>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</si>
  <si>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</si>
  <si>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</si>
  <si>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</si>
  <si>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</si>
  <si>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</si>
  <si>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</si>
  <si>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</si>
  <si>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</si>
  <si>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</si>
  <si>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</si>
  <si>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</si>
  <si>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</si>
  <si>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</si>
  <si>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</si>
  <si>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</si>
  <si>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</si>
  <si>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</si>
  <si>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</si>
  <si>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</si>
  <si>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</si>
  <si>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</si>
  <si>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</si>
  <si>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</si>
  <si>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</si>
  <si>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</si>
  <si>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</si>
  <si>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</si>
  <si>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</si>
  <si>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</si>
  <si>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</si>
  <si>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</si>
  <si>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</si>
  <si>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</si>
  <si>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</si>
  <si>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</si>
  <si>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</si>
  <si>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</si>
  <si>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</si>
  <si>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</si>
  <si>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</si>
  <si>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</si>
  <si>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</si>
  <si>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</si>
  <si>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</si>
  <si>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</si>
  <si>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</si>
  <si>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</si>
  <si>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</si>
  <si>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</si>
  <si>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</si>
  <si>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</si>
  <si>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</si>
  <si>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</si>
  <si>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</si>
  <si>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</si>
  <si>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</si>
  <si>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</si>
  <si>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</si>
  <si>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</si>
  <si>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</si>
  <si>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</si>
  <si>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</si>
  <si>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</si>
  <si>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</si>
  <si>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</si>
  <si>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</si>
  <si>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</si>
  <si>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</si>
  <si>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</si>
  <si>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</si>
  <si>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</si>
  <si>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</si>
  <si>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</si>
  <si>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</si>
  <si>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</si>
  <si>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</si>
  <si>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</si>
  <si>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</si>
  <si>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</si>
  <si>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</si>
  <si>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</si>
  <si>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</si>
  <si>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</si>
  <si>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</si>
  <si>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</si>
  <si>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</si>
  <si>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</si>
  <si>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</si>
  <si>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</si>
  <si>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</si>
  <si>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</si>
  <si>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</si>
  <si>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</si>
  <si>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</si>
  <si>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</si>
  <si>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</si>
  <si>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</si>
  <si>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</si>
  <si>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</si>
  <si>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</si>
  <si>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</si>
  <si>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</si>
  <si>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</si>
  <si>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</si>
  <si>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</si>
  <si>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</si>
  <si>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</si>
  <si>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</si>
  <si>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</si>
  <si>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</si>
  <si>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</si>
  <si>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</si>
  <si>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</si>
  <si>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</si>
  <si>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</si>
  <si>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</si>
  <si>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</si>
  <si>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</si>
  <si>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</si>
  <si>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</si>
  <si>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</si>
  <si>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</si>
  <si>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</si>
  <si>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</si>
  <si>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</si>
  <si>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</si>
  <si>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</si>
  <si>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</si>
  <si>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</si>
  <si>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</si>
  <si>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</si>
  <si>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</si>
  <si>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</si>
  <si>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</si>
  <si>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</si>
  <si>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</si>
  <si>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</si>
  <si>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</si>
  <si>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</si>
  <si>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</si>
  <si>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</si>
  <si>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</si>
  <si>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</si>
  <si>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</si>
  <si>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</si>
  <si>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</si>
  <si>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</si>
  <si>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</si>
  <si>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</si>
  <si>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</si>
  <si>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</si>
  <si>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</si>
  <si>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</si>
  <si>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</si>
  <si>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</si>
  <si>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</si>
  <si>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</si>
  <si>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</si>
  <si>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</si>
  <si>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</si>
  <si>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</si>
  <si>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</si>
  <si>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</si>
  <si>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</si>
  <si>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</si>
  <si>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</si>
  <si>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</si>
  <si>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</si>
  <si>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</si>
  <si>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</si>
  <si>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</si>
  <si>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</si>
  <si>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</si>
  <si>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</si>
  <si>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</si>
  <si>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</si>
  <si>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</si>
  <si>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</si>
  <si>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</si>
  <si>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</si>
  <si>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</si>
  <si>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</si>
  <si>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</si>
  <si>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</si>
  <si>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</si>
  <si>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</si>
  <si>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</si>
  <si>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</si>
  <si>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</si>
  <si>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</si>
  <si>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</si>
  <si>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</si>
  <si>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</si>
  <si>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</si>
  <si>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</si>
  <si>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</si>
  <si>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</si>
  <si>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</si>
  <si>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</si>
  <si>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</si>
  <si>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</si>
  <si>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</si>
  <si>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</si>
  <si>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</si>
  <si>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</si>
  <si>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</si>
  <si>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</si>
  <si>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</si>
  <si>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</si>
  <si>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</si>
  <si>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</si>
  <si>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</si>
  <si>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</si>
  <si>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</si>
  <si>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</si>
  <si>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</si>
  <si>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</si>
  <si>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</si>
  <si>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</si>
  <si>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</si>
  <si>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</si>
  <si>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</si>
  <si>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</si>
  <si>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</si>
  <si>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</si>
  <si>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</si>
  <si>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</si>
  <si>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</si>
  <si>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</si>
  <si>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</si>
  <si>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</si>
  <si>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</si>
  <si>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</si>
  <si>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</si>
  <si>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</si>
  <si>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</si>
  <si>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</si>
  <si>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</si>
  <si>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</si>
  <si>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</si>
  <si>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</si>
  <si>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</si>
  <si>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</si>
  <si>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</si>
  <si>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</si>
  <si>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</si>
  <si>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</si>
  <si>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</si>
  <si>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</si>
  <si>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</si>
  <si>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</si>
  <si>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</si>
  <si>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</si>
  <si>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</si>
  <si>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</si>
  <si>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</si>
  <si>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</si>
  <si>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</si>
  <si>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</si>
  <si>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</si>
  <si>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</si>
  <si>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</si>
  <si>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</si>
  <si>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</si>
  <si>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</si>
  <si>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</si>
  <si>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</si>
  <si>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</si>
  <si>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</si>
  <si>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</si>
  <si>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</si>
  <si>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</si>
  <si>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</si>
  <si>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</si>
  <si>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</si>
  <si>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</si>
  <si>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</si>
  <si>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</si>
  <si>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</si>
  <si>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</si>
  <si>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</si>
  <si>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</si>
  <si>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</si>
  <si>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</si>
  <si>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</si>
  <si>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</si>
  <si>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</si>
  <si>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</si>
  <si>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</si>
  <si>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</si>
  <si>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</si>
  <si>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</si>
  <si>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</si>
  <si>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</si>
  <si>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</si>
  <si>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</si>
  <si>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</si>
  <si>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</si>
  <si>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</si>
  <si>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</si>
  <si>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</si>
  <si>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</si>
  <si>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</si>
  <si>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</si>
  <si>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</si>
  <si>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</si>
  <si>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</si>
  <si>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</si>
  <si>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</si>
  <si>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</si>
  <si>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</si>
  <si>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</si>
  <si>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</si>
  <si>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</si>
  <si>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</si>
  <si>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</si>
  <si>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</si>
  <si>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</si>
  <si>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</si>
  <si>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</si>
  <si>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</si>
  <si>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</si>
  <si>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</si>
  <si>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</si>
  <si>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</si>
  <si>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</si>
  <si>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</si>
  <si>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</si>
  <si>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</si>
  <si>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</si>
  <si>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</si>
  <si>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</si>
  <si>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</si>
  <si>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</si>
  <si>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</si>
  <si>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</si>
  <si>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</si>
  <si>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</si>
  <si>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</si>
  <si>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</si>
  <si>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</si>
  <si>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</si>
  <si>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</si>
  <si>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</si>
  <si>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</si>
  <si>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</si>
  <si>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</si>
  <si>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</si>
  <si>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</si>
  <si>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</si>
  <si>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</si>
  <si>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</si>
  <si>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</si>
  <si>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</si>
  <si>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</si>
  <si>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</si>
  <si>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</si>
  <si>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</si>
  <si>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</si>
  <si>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</si>
  <si>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</si>
  <si>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</si>
  <si>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</si>
  <si>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</si>
  <si>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</si>
  <si>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</si>
  <si>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</si>
  <si>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</si>
  <si>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</si>
  <si>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</si>
  <si>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</si>
  <si>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</si>
  <si>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</si>
  <si>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</si>
  <si>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</si>
  <si>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</si>
  <si>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</si>
  <si>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</si>
  <si>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</si>
  <si>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</si>
  <si>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</si>
  <si>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</si>
  <si>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</si>
  <si>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</si>
  <si>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</si>
  <si>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</si>
  <si>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</si>
  <si>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</si>
  <si>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</si>
  <si>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</si>
  <si>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</si>
  <si>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</si>
  <si>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</si>
  <si>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</si>
  <si>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</si>
  <si>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</si>
  <si>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</si>
  <si>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</si>
  <si>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</si>
  <si>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</si>
  <si>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</si>
  <si>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</si>
  <si>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</si>
  <si>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</si>
  <si>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</si>
  <si>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</si>
  <si>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</si>
  <si>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</si>
  <si>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</si>
  <si>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</si>
  <si>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</si>
  <si>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</si>
  <si>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</si>
  <si>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</si>
  <si>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</si>
  <si>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</si>
  <si>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</si>
  <si>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</si>
  <si>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</si>
  <si>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</si>
  <si>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</si>
  <si>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</si>
  <si>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</si>
  <si>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</si>
  <si>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</si>
  <si>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</si>
  <si>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</si>
  <si>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</si>
  <si>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</si>
  <si>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</si>
  <si>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</si>
  <si>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</si>
  <si>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</si>
  <si>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</si>
  <si>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</si>
  <si>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</si>
  <si>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</si>
  <si>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</si>
  <si>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</si>
  <si>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</si>
  <si>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</si>
  <si>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</si>
  <si>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</si>
  <si>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</si>
  <si>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</si>
  <si>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</si>
  <si>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</si>
  <si>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</si>
  <si>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</si>
  <si>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</si>
  <si>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</si>
  <si>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</si>
  <si>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</si>
  <si>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</si>
  <si>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</si>
  <si>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</si>
  <si>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</si>
  <si>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</si>
  <si>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</si>
  <si>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</si>
  <si>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</si>
  <si>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</si>
  <si>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</si>
  <si>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</si>
  <si>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</si>
  <si>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</si>
  <si>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</si>
  <si>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</si>
  <si>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</si>
  <si>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</si>
  <si>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</si>
  <si>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</si>
  <si>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</si>
  <si>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</si>
  <si>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</si>
  <si>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</si>
  <si>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</si>
  <si>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</si>
  <si>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</si>
  <si>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</si>
  <si>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</si>
  <si>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</si>
  <si>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</si>
  <si>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</si>
  <si>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</si>
  <si>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</si>
  <si>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</si>
  <si>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</si>
  <si>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</si>
  <si>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</si>
  <si>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</si>
  <si>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</si>
  <si>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</si>
  <si>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</si>
  <si>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</si>
  <si>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</si>
  <si>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</si>
  <si>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</si>
  <si>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</si>
  <si>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</si>
  <si>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</si>
  <si>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</si>
  <si>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</si>
  <si>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</si>
  <si>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</si>
  <si>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</si>
  <si>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</si>
  <si>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</si>
  <si>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</si>
  <si>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</si>
  <si>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</si>
  <si>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</si>
  <si>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</si>
  <si>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</si>
  <si>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</si>
  <si>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</si>
  <si>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</si>
  <si>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</si>
  <si>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</si>
  <si>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</si>
  <si>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</si>
  <si>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</si>
  <si>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</si>
  <si>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</si>
  <si>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</si>
  <si>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</si>
  <si>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</si>
  <si>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</si>
  <si>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</si>
  <si>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</si>
  <si>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</si>
  <si>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</si>
  <si>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</si>
  <si>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</si>
  <si>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</si>
  <si>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</si>
  <si>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</si>
  <si>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</si>
  <si>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</si>
  <si>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</si>
  <si>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</si>
  <si>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</si>
  <si>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</si>
  <si>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</si>
  <si>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</si>
  <si>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</si>
  <si>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</si>
  <si>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</si>
  <si>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</si>
  <si>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</si>
  <si>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</si>
  <si>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</si>
  <si>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</si>
  <si>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</si>
  <si>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</si>
  <si>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</si>
  <si>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</si>
  <si>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</si>
  <si>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</si>
  <si>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</si>
  <si>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</si>
  <si>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</si>
  <si>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</si>
  <si>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</si>
  <si>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</si>
  <si>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</si>
  <si>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</si>
  <si>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</si>
  <si>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</si>
  <si>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</si>
  <si>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</si>
  <si>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</si>
  <si>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</si>
  <si>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</si>
  <si>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</si>
  <si>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</si>
  <si>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</si>
  <si>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</si>
  <si>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</si>
  <si>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</si>
  <si>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</si>
  <si>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</si>
  <si>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</si>
  <si>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</si>
  <si>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</si>
  <si>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</si>
  <si>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</si>
  <si>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</si>
  <si>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</si>
  <si>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</si>
  <si>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</si>
  <si>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</si>
  <si>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</si>
  <si>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</si>
  <si>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</si>
  <si>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</si>
  <si>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</si>
  <si>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</si>
  <si>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</si>
  <si>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</si>
  <si>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</si>
  <si>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</si>
  <si>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</si>
  <si>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</si>
  <si>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</si>
  <si>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</si>
  <si>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</si>
  <si>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</si>
  <si>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</si>
  <si>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</si>
  <si>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</si>
  <si>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</si>
  <si>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</si>
  <si>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</si>
  <si>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</si>
  <si>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</si>
  <si>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</si>
  <si>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</si>
  <si>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</si>
  <si>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</si>
  <si>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</si>
  <si>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</si>
  <si>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</si>
  <si>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</si>
  <si>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</si>
  <si>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</si>
  <si>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</si>
  <si>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</si>
  <si>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</si>
  <si>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</si>
  <si>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</si>
  <si>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</si>
  <si>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</si>
  <si>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</si>
  <si>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</si>
  <si>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</si>
  <si>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</si>
  <si>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</si>
  <si>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</si>
  <si>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</si>
  <si>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</si>
  <si>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</si>
  <si>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</si>
  <si>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</si>
  <si>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</si>
  <si>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</si>
  <si>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</si>
  <si>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</si>
  <si>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</si>
  <si>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</si>
  <si>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</si>
  <si>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</si>
  <si>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</si>
  <si>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</si>
  <si>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</si>
  <si>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</si>
  <si>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</si>
  <si>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</si>
  <si>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</si>
  <si>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</si>
  <si>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</si>
  <si>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</si>
  <si>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</si>
  <si>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</si>
  <si>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</si>
  <si>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</si>
  <si>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</si>
  <si>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</si>
  <si>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</si>
  <si>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</si>
  <si>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</si>
  <si>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</si>
  <si>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</si>
  <si>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</si>
  <si>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</si>
  <si>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</si>
  <si>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</si>
  <si>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</si>
  <si>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</si>
  <si>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</si>
  <si>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</si>
  <si>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</si>
  <si>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</si>
  <si>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</si>
  <si>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</si>
  <si>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</si>
  <si>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</si>
  <si>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</si>
  <si>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</si>
  <si>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</si>
  <si>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</si>
  <si>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</si>
  <si>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</si>
  <si>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</si>
  <si>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</si>
  <si>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</si>
  <si>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</si>
  <si>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</si>
  <si>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</si>
  <si>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</si>
  <si>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</si>
  <si>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</si>
  <si>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</si>
  <si>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</si>
  <si>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</si>
  <si>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</si>
  <si>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</si>
  <si>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</si>
  <si>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</si>
  <si>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</si>
  <si>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</si>
  <si>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</si>
  <si>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</si>
  <si>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</si>
  <si>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</si>
  <si>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</si>
  <si>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</si>
  <si>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</si>
  <si>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</si>
  <si>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</si>
  <si>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</si>
  <si>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</si>
  <si>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</si>
  <si>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</si>
  <si>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</si>
  <si>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</si>
  <si>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</si>
  <si>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</si>
  <si>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</si>
  <si>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</si>
  <si>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</si>
  <si>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</si>
  <si>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</si>
  <si>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</si>
  <si>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</si>
  <si>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</si>
  <si>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</si>
  <si>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</si>
  <si>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</si>
  <si>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</si>
  <si>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</si>
  <si>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</si>
  <si>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</si>
  <si>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</si>
  <si>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</si>
  <si>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</si>
  <si>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</si>
  <si>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</si>
  <si>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</si>
  <si>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</si>
  <si>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</si>
  <si>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</si>
  <si>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</si>
  <si>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</si>
  <si>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</si>
  <si>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</si>
  <si>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</si>
  <si>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</si>
  <si>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</si>
  <si>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</si>
  <si>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</si>
  <si>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</si>
  <si>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</si>
  <si>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</si>
  <si>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</si>
  <si>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</si>
  <si>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</si>
  <si>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</si>
  <si>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</si>
  <si>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</si>
  <si>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</si>
  <si>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</si>
  <si>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</si>
  <si>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</si>
  <si>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</si>
  <si>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</si>
  <si>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</si>
  <si>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</si>
  <si>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</si>
  <si>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</si>
  <si>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</si>
  <si>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</si>
  <si>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</si>
  <si>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</si>
  <si>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</si>
  <si>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</si>
  <si>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</si>
  <si>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</si>
  <si>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</si>
  <si>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</si>
  <si>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</si>
  <si>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</si>
  <si>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</si>
  <si>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</si>
  <si>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</si>
  <si>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</si>
  <si>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</si>
  <si>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</si>
  <si>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</si>
  <si>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</si>
  <si>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</si>
  <si>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</si>
  <si>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</si>
  <si>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</si>
  <si>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</si>
  <si>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</si>
  <si>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</si>
  <si>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</si>
  <si>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</si>
  <si>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</si>
  <si>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</si>
  <si>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</si>
  <si>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</si>
  <si>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</si>
  <si>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</si>
  <si>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</si>
  <si>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</si>
  <si>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</si>
  <si>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</si>
  <si>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</si>
  <si>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</si>
  <si>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</si>
  <si>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</si>
  <si>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</si>
  <si>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</si>
  <si>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</si>
  <si>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</si>
  <si>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</si>
  <si>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</si>
  <si>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</si>
  <si>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</si>
  <si>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</si>
  <si>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</si>
  <si>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</si>
  <si>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</si>
  <si>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</si>
  <si>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</si>
  <si>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</si>
  <si>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</si>
  <si>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</si>
  <si>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</si>
  <si>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</si>
  <si>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</si>
  <si>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</si>
  <si>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</si>
  <si>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</si>
  <si>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</si>
  <si>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</si>
  <si>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</si>
  <si>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</si>
  <si>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</si>
  <si>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</si>
  <si>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</si>
  <si>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</si>
  <si>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</si>
  <si>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</si>
  <si>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</si>
  <si>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</si>
  <si>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</si>
  <si>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</si>
  <si>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</si>
  <si>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</si>
  <si>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</si>
  <si>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</si>
  <si>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</si>
  <si>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</si>
  <si>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</si>
  <si>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</si>
  <si>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</si>
  <si>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</si>
  <si>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</si>
  <si>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</si>
  <si>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</si>
  <si>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</si>
  <si>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</si>
  <si>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</si>
  <si>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</si>
  <si>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</si>
  <si>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</si>
  <si>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</si>
  <si>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</si>
  <si>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</si>
  <si>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</si>
  <si>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</si>
  <si>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</si>
  <si>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</si>
  <si>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</si>
  <si>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</si>
  <si>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</si>
  <si>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</si>
  <si>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</si>
  <si>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</si>
  <si>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</si>
  <si>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</si>
  <si>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</si>
  <si>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</si>
  <si>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</si>
  <si>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</si>
  <si>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</si>
  <si>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</si>
  <si>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</si>
  <si>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</si>
  <si>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</si>
  <si>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</si>
  <si>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</si>
  <si>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</si>
  <si>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</si>
  <si>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</si>
  <si>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</si>
  <si>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</si>
  <si>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</si>
  <si>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</si>
  <si>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</si>
  <si>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</si>
  <si>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</si>
  <si>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</si>
  <si>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</si>
  <si>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</si>
  <si>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</si>
  <si>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</si>
  <si>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</si>
  <si>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</si>
  <si>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</si>
  <si>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</si>
  <si>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</si>
  <si>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</si>
  <si>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</si>
  <si>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</si>
  <si>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</si>
  <si>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</si>
  <si>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</si>
  <si>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</si>
  <si>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</si>
  <si>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</si>
  <si>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</si>
  <si>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</si>
  <si>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</si>
  <si>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</si>
  <si>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</si>
  <si>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</si>
  <si>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</si>
  <si>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</si>
  <si>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</si>
  <si>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</si>
  <si>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</si>
  <si>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</si>
  <si>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</si>
  <si>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</si>
  <si>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</si>
  <si>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</si>
  <si>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</si>
  <si>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</si>
  <si>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</si>
  <si>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</si>
  <si>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</si>
  <si>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</si>
  <si>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</si>
  <si>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</si>
  <si>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</si>
  <si>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</si>
  <si>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</si>
  <si>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</si>
  <si>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</si>
  <si>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</si>
  <si>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</si>
  <si>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</si>
  <si>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</si>
  <si>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</si>
  <si>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</si>
  <si>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</si>
  <si>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</si>
  <si>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</si>
  <si>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</si>
  <si>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</si>
  <si>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</si>
  <si>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</si>
  <si>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</si>
  <si>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</si>
  <si>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</si>
  <si>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</si>
  <si>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</si>
  <si>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</si>
  <si>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</si>
  <si>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</si>
  <si>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</si>
  <si>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</si>
  <si>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</si>
  <si>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</si>
  <si>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</si>
  <si>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</si>
  <si>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</si>
  <si>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</si>
  <si>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</si>
  <si>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</si>
  <si>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</si>
  <si>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</si>
  <si>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</si>
  <si>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</si>
  <si>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</si>
  <si>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</si>
  <si>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</si>
  <si>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</si>
  <si>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</si>
  <si>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</si>
  <si>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</si>
  <si>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</si>
  <si>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</si>
  <si>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</si>
  <si>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</si>
  <si>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</si>
  <si>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</si>
  <si>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</si>
  <si>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</si>
  <si>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</si>
  <si>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</si>
  <si>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</si>
  <si>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</si>
  <si>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</si>
  <si>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</si>
  <si>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</si>
  <si>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</si>
  <si>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</si>
  <si>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</si>
  <si>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</si>
  <si>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</si>
  <si>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</si>
  <si>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</si>
  <si>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</si>
  <si>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</si>
  <si>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</si>
  <si>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</si>
  <si>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</si>
  <si>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</si>
  <si>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</si>
  <si>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</si>
  <si>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</si>
  <si>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</si>
  <si>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</si>
  <si>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</si>
  <si>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</si>
  <si>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</si>
  <si>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</si>
  <si>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</si>
  <si>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</si>
  <si>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</si>
  <si>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</si>
  <si>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</si>
  <si>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</si>
  <si>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</si>
  <si>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</si>
  <si>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</si>
  <si>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</si>
  <si>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</si>
  <si>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</si>
  <si>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</si>
  <si>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</si>
  <si>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</si>
  <si>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</si>
  <si>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</si>
  <si>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</si>
  <si>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</si>
  <si>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</si>
  <si>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</si>
  <si>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</si>
  <si>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</si>
  <si>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</si>
  <si>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</si>
  <si>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</si>
  <si>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</si>
  <si>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</si>
  <si>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</si>
  <si>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</si>
  <si>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</si>
  <si>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</si>
  <si>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</si>
  <si>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</si>
  <si>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</si>
  <si>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</si>
  <si>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</si>
  <si>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</si>
  <si>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</si>
  <si>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</si>
  <si>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</si>
  <si>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</si>
  <si>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</si>
  <si>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</si>
  <si>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</si>
  <si>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</si>
  <si>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</si>
  <si>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</si>
  <si>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</si>
  <si>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</si>
  <si>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</si>
  <si>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</si>
  <si>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</si>
  <si>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</si>
  <si>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</si>
  <si>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</si>
  <si>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</si>
  <si>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</si>
  <si>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</si>
  <si>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</si>
  <si>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</si>
  <si>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</si>
  <si>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</si>
  <si>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</si>
  <si>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</si>
  <si>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</si>
  <si>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</si>
  <si>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</si>
  <si>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</si>
  <si>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</si>
  <si>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</si>
  <si>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</si>
  <si>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</si>
  <si>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</si>
  <si>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</si>
  <si>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</si>
  <si>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</si>
  <si>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</si>
  <si>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</si>
  <si>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</si>
  <si>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</si>
  <si>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</si>
  <si>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</si>
  <si>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</si>
  <si>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</si>
  <si>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</si>
  <si>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</si>
  <si>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</si>
  <si>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</si>
  <si>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</si>
  <si>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</si>
  <si>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</si>
  <si>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</si>
  <si>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</si>
  <si>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</si>
  <si>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</si>
  <si>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</si>
  <si>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</si>
  <si>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</si>
  <si>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</si>
  <si>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</si>
  <si>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</si>
  <si>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</si>
  <si>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</si>
  <si>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</si>
  <si>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</si>
  <si>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</si>
  <si>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</si>
  <si>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</si>
  <si>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</si>
  <si>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</si>
  <si>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</si>
  <si>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</si>
  <si>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</si>
  <si>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</si>
  <si>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</si>
  <si>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</si>
  <si>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</si>
  <si>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</si>
  <si>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</si>
  <si>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</si>
  <si>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</si>
  <si>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</si>
  <si>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</si>
  <si>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</si>
  <si>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</si>
  <si>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</si>
  <si>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</si>
  <si>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</si>
  <si>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</si>
  <si>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</si>
  <si>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</si>
  <si>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</si>
  <si>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</si>
  <si>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</si>
  <si>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</si>
  <si>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</si>
  <si>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</si>
  <si>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</si>
  <si>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</si>
  <si>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</si>
  <si>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</si>
  <si>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</si>
  <si>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</si>
  <si>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</si>
  <si>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</si>
  <si>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</si>
  <si>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</si>
  <si>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</si>
  <si>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</si>
  <si>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</si>
  <si>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</si>
  <si>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</si>
  <si>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</si>
  <si>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</si>
  <si>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</si>
  <si>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</si>
  <si>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</si>
  <si>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</si>
  <si>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</si>
  <si>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</si>
  <si>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</si>
  <si>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</si>
  <si>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</si>
  <si>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</si>
  <si>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</si>
  <si>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</si>
  <si>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</si>
  <si>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</si>
  <si>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</si>
  <si>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</si>
  <si>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</si>
  <si>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</si>
  <si>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</si>
  <si>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</si>
  <si>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</si>
  <si>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</si>
  <si>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</si>
  <si>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</si>
  <si>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</si>
  <si>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</si>
  <si>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</si>
  <si>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</si>
  <si>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</si>
  <si>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</si>
  <si>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</si>
  <si>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</si>
  <si>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</si>
  <si>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</si>
  <si>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</si>
  <si>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</si>
  <si>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</si>
  <si>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</si>
  <si>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</si>
  <si>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</si>
  <si>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</si>
  <si>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</si>
  <si>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</si>
  <si>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</si>
  <si>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</si>
  <si>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</si>
  <si>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</si>
  <si>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</si>
  <si>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</si>
  <si>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</si>
  <si>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</si>
  <si>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</si>
  <si>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</si>
  <si>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</si>
  <si>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</si>
  <si>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</si>
  <si>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</si>
  <si>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</si>
  <si>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</si>
  <si>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</si>
  <si>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</si>
  <si>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</si>
  <si>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</si>
  <si>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</si>
  <si>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</si>
  <si>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</si>
  <si>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</si>
  <si>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</si>
  <si>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</si>
  <si>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</si>
  <si>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</si>
  <si>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</si>
  <si>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</si>
  <si>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</si>
  <si>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</si>
  <si>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</si>
  <si>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</si>
  <si>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</si>
  <si>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</si>
  <si>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</si>
  <si>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</si>
  <si>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</si>
  <si>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</si>
  <si>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</si>
  <si>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</si>
  <si>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</si>
  <si>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</si>
  <si>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</si>
  <si>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</si>
  <si>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</si>
  <si>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</si>
  <si>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</si>
  <si>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</si>
  <si>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</si>
  <si>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</si>
  <si>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</si>
  <si>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</si>
  <si>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</si>
  <si>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</si>
  <si>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</si>
  <si>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</si>
  <si>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</si>
  <si>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</si>
  <si>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</si>
  <si>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</si>
  <si>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</si>
  <si>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</si>
  <si>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</si>
  <si>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</si>
  <si>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</si>
  <si>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</si>
  <si>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</si>
  <si>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</si>
  <si>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</si>
  <si>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</si>
  <si>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</si>
  <si>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</si>
  <si>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</si>
  <si>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</si>
  <si>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</si>
  <si>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</si>
  <si>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</si>
  <si>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</si>
  <si>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</si>
  <si>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</si>
  <si>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</si>
  <si>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</si>
  <si>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</si>
  <si>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</si>
  <si>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</si>
  <si>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</si>
  <si>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</si>
  <si>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</si>
  <si>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</si>
  <si>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</si>
  <si>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</si>
  <si>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</si>
  <si>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</si>
  <si>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</si>
  <si>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</si>
  <si>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</si>
  <si>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</si>
  <si>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</si>
  <si>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</si>
  <si>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</si>
  <si>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</si>
  <si>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</si>
  <si>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</si>
  <si>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</si>
  <si>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</si>
  <si>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</si>
  <si>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</si>
  <si>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</si>
  <si>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</si>
  <si>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</si>
  <si>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</si>
  <si>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</si>
  <si>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</si>
  <si>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</si>
  <si>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</si>
  <si>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</si>
  <si>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</si>
  <si>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</si>
  <si>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</si>
  <si>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</si>
  <si>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</si>
  <si>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</si>
  <si>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</si>
  <si>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</si>
  <si>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</si>
  <si>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</si>
  <si>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</si>
  <si>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</si>
  <si>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</si>
  <si>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</si>
  <si>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</si>
  <si>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</si>
  <si>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</si>
  <si>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</si>
  <si>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</si>
  <si>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</si>
  <si>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</si>
  <si>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</si>
  <si>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</si>
  <si>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</si>
  <si>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</si>
  <si>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</si>
  <si>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</si>
  <si>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</si>
  <si>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</si>
  <si>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</si>
  <si>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</si>
  <si>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</si>
  <si>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</si>
  <si>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</si>
  <si>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</si>
  <si>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</si>
  <si>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</si>
  <si>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</si>
  <si>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</si>
  <si>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</si>
  <si>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</si>
  <si>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</si>
  <si>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</si>
  <si>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</si>
  <si>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</si>
  <si>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</si>
  <si>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</si>
  <si>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</si>
  <si>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</si>
  <si>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</si>
  <si>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</si>
  <si>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</si>
  <si>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</si>
  <si>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</si>
  <si>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</si>
  <si>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</si>
  <si>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</si>
  <si>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</si>
  <si>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</si>
  <si>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</si>
  <si>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</si>
  <si>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</si>
  <si>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</si>
  <si>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</si>
  <si>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</si>
  <si>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</si>
  <si>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</si>
  <si>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</si>
  <si>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</si>
  <si>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</si>
  <si>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</si>
  <si>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</si>
  <si>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</si>
  <si>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</si>
  <si>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</si>
  <si>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</si>
  <si>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</si>
  <si>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</si>
  <si>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</si>
  <si>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</si>
  <si>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</si>
  <si>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</si>
  <si>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</si>
  <si>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</si>
  <si>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</si>
  <si>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</si>
  <si>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</si>
  <si>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</si>
  <si>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</si>
  <si>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</si>
  <si>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</si>
  <si>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</si>
  <si>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</si>
  <si>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</si>
  <si>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</si>
  <si>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</si>
  <si>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</si>
  <si>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</si>
  <si>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</si>
  <si>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</si>
  <si>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</si>
  <si>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</si>
  <si>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</si>
  <si>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</si>
  <si>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</si>
  <si>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</si>
  <si>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</si>
  <si>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</si>
  <si>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</si>
  <si>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</si>
  <si>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</si>
  <si>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</si>
  <si>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</si>
  <si>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</si>
  <si>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</si>
  <si>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</si>
  <si>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</si>
  <si>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</si>
  <si>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</si>
  <si>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</si>
  <si>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</si>
  <si>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</si>
  <si>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</si>
  <si>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</si>
  <si>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</si>
  <si>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</si>
  <si>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</si>
  <si>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</si>
  <si>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</si>
  <si>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</si>
  <si>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</si>
  <si>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</si>
  <si>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</si>
  <si>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</si>
  <si>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</si>
  <si>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</si>
  <si>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</si>
  <si>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</si>
  <si>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</si>
  <si>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</si>
  <si>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</si>
  <si>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</si>
  <si>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</si>
  <si>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</si>
  <si>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</si>
  <si>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</si>
  <si>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</si>
  <si>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</si>
  <si>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</si>
  <si>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</si>
  <si>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</si>
  <si>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</si>
  <si>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</si>
  <si>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</si>
  <si>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</si>
  <si>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</si>
  <si>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</si>
  <si>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</si>
  <si>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</si>
  <si>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</si>
  <si>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</si>
  <si>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</si>
  <si>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</si>
  <si>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</si>
  <si>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</si>
  <si>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</si>
  <si>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</si>
  <si>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</si>
  <si>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</si>
  <si>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</si>
  <si>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</si>
  <si>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</si>
  <si>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</si>
  <si>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</si>
  <si>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</si>
  <si>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</si>
  <si>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</si>
  <si>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</si>
  <si>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</si>
  <si>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</si>
  <si>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</si>
  <si>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</si>
  <si>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</si>
  <si>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</si>
  <si>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</si>
  <si>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</si>
  <si>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</si>
  <si>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</si>
  <si>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</si>
  <si>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</si>
  <si>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</si>
  <si>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</si>
  <si>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</si>
  <si>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</si>
  <si>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</si>
  <si>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</si>
  <si>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</si>
  <si>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</si>
  <si>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</si>
  <si>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</si>
  <si>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</si>
  <si>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</si>
  <si>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</si>
  <si>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</si>
  <si>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</si>
  <si>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</si>
  <si>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</si>
  <si>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</si>
  <si>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</si>
  <si>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</si>
  <si>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</si>
  <si>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</si>
  <si>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</si>
  <si>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</si>
  <si>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</si>
  <si>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</si>
  <si>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</si>
  <si>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</si>
  <si>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</si>
  <si>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</si>
  <si>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</si>
  <si>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</si>
  <si>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</si>
  <si>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</si>
  <si>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</si>
  <si>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</si>
  <si>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</si>
  <si>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</si>
  <si>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</si>
  <si>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</si>
  <si>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</si>
  <si>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</si>
  <si>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</si>
  <si>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</si>
  <si>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</si>
  <si>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</si>
  <si>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</si>
  <si>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</si>
  <si>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</si>
  <si>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</si>
  <si>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</si>
  <si>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</si>
  <si>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</si>
  <si>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</si>
  <si>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</si>
  <si>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</si>
  <si>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</si>
  <si>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</si>
  <si>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</si>
  <si>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</si>
  <si>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</si>
  <si>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</si>
  <si>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</si>
  <si>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</si>
  <si>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</si>
  <si>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</si>
  <si>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</si>
  <si>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</si>
  <si>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</si>
  <si>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</si>
  <si>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</si>
  <si>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</si>
  <si>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</si>
  <si>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</si>
  <si>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</si>
  <si>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</si>
  <si>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</si>
  <si>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</si>
  <si>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</si>
  <si>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</si>
  <si>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</si>
  <si>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</si>
  <si>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</si>
  <si>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</si>
  <si>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</si>
  <si>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</si>
  <si>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</si>
  <si>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</si>
  <si>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</si>
  <si>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</si>
  <si>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</si>
  <si>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</si>
  <si>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</si>
  <si>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</si>
  <si>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</si>
  <si>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</si>
  <si>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</si>
  <si>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</si>
  <si>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</si>
  <si>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</si>
  <si>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</si>
  <si>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</si>
  <si>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</si>
  <si>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</si>
  <si>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</si>
  <si>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</si>
  <si>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</si>
  <si>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</si>
  <si>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</si>
  <si>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</si>
  <si>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</si>
  <si>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</si>
  <si>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</si>
  <si>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</si>
  <si>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</si>
  <si>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</si>
  <si>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</si>
  <si>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</si>
  <si>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</si>
  <si>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</si>
  <si>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</si>
  <si>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</si>
  <si>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</si>
  <si>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</si>
  <si>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</si>
  <si>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</si>
  <si>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</si>
  <si>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</si>
  <si>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</si>
  <si>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</si>
  <si>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</si>
  <si>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</si>
  <si>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</si>
  <si>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</si>
  <si>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</si>
  <si>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</si>
  <si>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</si>
  <si>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</si>
  <si>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</si>
  <si>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</si>
  <si>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</si>
  <si>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</si>
  <si>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</si>
  <si>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</si>
  <si>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</si>
  <si>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</si>
  <si>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</si>
  <si>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</si>
  <si>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</si>
  <si>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</si>
  <si>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</si>
  <si>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</si>
  <si>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</si>
  <si>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</si>
  <si>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</si>
  <si>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</si>
  <si>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</si>
  <si>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</si>
  <si>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</si>
  <si>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</si>
  <si>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</si>
  <si>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</si>
  <si>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</si>
  <si>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</si>
  <si>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</si>
  <si>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</si>
  <si>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</si>
  <si>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</si>
  <si>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</si>
  <si>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</si>
  <si>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</si>
  <si>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</si>
  <si>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</si>
  <si>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</si>
  <si>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</si>
  <si>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</si>
  <si>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</si>
  <si>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</si>
  <si>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</si>
  <si>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</si>
  <si>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</si>
  <si>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</si>
  <si>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</si>
  <si>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</si>
  <si>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</si>
  <si>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</si>
  <si>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</si>
  <si>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</si>
  <si>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</si>
  <si>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</si>
  <si>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</si>
  <si>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</si>
  <si>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</si>
  <si>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</si>
  <si>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</si>
  <si>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</si>
  <si>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</si>
  <si>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</si>
  <si>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</si>
  <si>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</si>
  <si>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</si>
  <si>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</si>
  <si>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</si>
  <si>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</si>
  <si>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</si>
  <si>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</si>
  <si>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</si>
  <si>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</si>
  <si>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</si>
  <si>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</si>
  <si>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</si>
  <si>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</si>
  <si>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</si>
  <si>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</si>
  <si>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</si>
  <si>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</si>
  <si>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</si>
  <si>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</si>
  <si>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</si>
  <si>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</si>
  <si>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</si>
  <si>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</si>
  <si>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</si>
  <si>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</si>
  <si>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</si>
  <si>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</si>
  <si>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</si>
  <si>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</si>
  <si>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</si>
  <si>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</si>
  <si>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</si>
  <si>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</si>
  <si>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</si>
  <si>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</si>
  <si>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</si>
  <si>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</si>
  <si>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</si>
  <si>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</si>
  <si>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</si>
  <si>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</si>
  <si>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</si>
  <si>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</si>
  <si>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</si>
  <si>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</si>
  <si>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</si>
  <si>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</si>
  <si>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</si>
  <si>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</si>
  <si>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</si>
  <si>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</si>
  <si>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</si>
  <si>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</si>
  <si>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</si>
  <si>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</si>
  <si>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</si>
  <si>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</si>
  <si>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</si>
  <si>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</si>
  <si>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</si>
  <si>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</si>
  <si>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</si>
  <si>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</si>
  <si>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</si>
  <si>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</si>
  <si>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</si>
  <si>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</si>
  <si>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</si>
  <si>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</si>
  <si>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</si>
  <si>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</si>
  <si>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</si>
  <si>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</si>
  <si>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</si>
  <si>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</si>
  <si>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</si>
  <si>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</si>
  <si>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</si>
  <si>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</si>
  <si>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</si>
  <si>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</si>
  <si>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</si>
  <si>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</si>
  <si>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</si>
  <si>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</si>
  <si>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</si>
  <si>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</si>
  <si>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</si>
  <si>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</si>
  <si>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</si>
  <si>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</si>
  <si>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</si>
  <si>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</si>
  <si>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</si>
  <si>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</si>
  <si>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</si>
  <si>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</si>
  <si>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</si>
  <si>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</si>
  <si>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</si>
  <si>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</si>
  <si>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</si>
  <si>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</si>
  <si>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</si>
  <si>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</si>
  <si>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</si>
  <si>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</si>
  <si>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</si>
  <si>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</si>
  <si>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</si>
  <si>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</si>
  <si>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</si>
  <si>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</si>
  <si>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</si>
  <si>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</si>
  <si>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</si>
  <si>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</si>
  <si>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</si>
  <si>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</si>
  <si>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</si>
  <si>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</si>
  <si>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</si>
  <si>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</si>
  <si>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</si>
  <si>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</si>
  <si>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</si>
  <si>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</si>
  <si>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</si>
  <si>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</si>
  <si>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</si>
  <si>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</si>
  <si>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</si>
  <si>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</si>
  <si>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</si>
  <si>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</si>
  <si>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</si>
  <si>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</si>
  <si>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</si>
  <si>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</si>
  <si>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</si>
  <si>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</si>
  <si>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</si>
  <si>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</si>
  <si>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</si>
  <si>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</si>
  <si>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</si>
  <si>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</si>
  <si>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</si>
  <si>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</si>
  <si>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</si>
  <si>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</si>
  <si>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</si>
  <si>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</si>
  <si>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</si>
  <si>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</si>
  <si>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</si>
  <si>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</si>
  <si>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</si>
  <si>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</si>
  <si>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</si>
  <si>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</si>
  <si>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</si>
  <si>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</si>
  <si>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</si>
  <si>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</si>
  <si>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</si>
  <si>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</si>
  <si>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</si>
  <si>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</si>
  <si>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</si>
  <si>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</si>
  <si>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</si>
  <si>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</si>
  <si>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</si>
  <si>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</si>
  <si>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</si>
  <si>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</si>
  <si>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</si>
  <si>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</si>
  <si>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</si>
  <si>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</si>
  <si>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</si>
  <si>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</si>
  <si>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</si>
  <si>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</si>
  <si>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</si>
  <si>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</si>
  <si>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</si>
  <si>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</si>
  <si>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</si>
  <si>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</si>
  <si>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</si>
  <si>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</si>
  <si>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</si>
  <si>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</si>
  <si>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</si>
  <si>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</si>
  <si>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</si>
  <si>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</si>
  <si>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</si>
  <si>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</si>
  <si>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</si>
  <si>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</si>
  <si>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</si>
  <si>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</si>
  <si>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</si>
  <si>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</si>
  <si>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</si>
  <si>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</si>
  <si>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</si>
  <si>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</si>
  <si>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</si>
  <si>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</si>
  <si>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</si>
  <si>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</si>
  <si>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</si>
  <si>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</si>
  <si>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</si>
  <si>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</si>
  <si>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</si>
  <si>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</si>
  <si>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</si>
  <si>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</si>
  <si>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</si>
  <si>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</si>
  <si>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</si>
  <si>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</si>
  <si>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</si>
  <si>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</si>
  <si>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</si>
  <si>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</si>
  <si>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</si>
  <si>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</si>
  <si>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</si>
  <si>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</si>
  <si>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</si>
  <si>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</si>
  <si>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</si>
  <si>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</si>
  <si>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</si>
  <si>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</si>
  <si>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</si>
  <si>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</si>
  <si>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</si>
  <si>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</si>
  <si>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</si>
  <si>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</si>
  <si>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</si>
  <si>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</si>
  <si>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</si>
  <si>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</si>
  <si>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</si>
  <si>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</si>
  <si>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</si>
  <si>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</si>
  <si>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</si>
  <si>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</si>
  <si>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</si>
  <si>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</si>
  <si>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</si>
  <si>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</si>
  <si>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</si>
  <si>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</si>
  <si>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</si>
  <si>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</si>
  <si>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</si>
  <si>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</si>
  <si>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</si>
  <si>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</si>
  <si>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</si>
  <si>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</si>
  <si>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</si>
  <si>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</si>
  <si>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</si>
  <si>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</si>
  <si>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</si>
  <si>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</si>
  <si>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</si>
  <si>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</si>
  <si>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</si>
  <si>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</si>
  <si>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</si>
  <si>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</si>
  <si>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</si>
  <si>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</si>
  <si>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</si>
  <si>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</si>
  <si>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</si>
  <si>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</si>
  <si>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</si>
  <si>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</si>
  <si>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</si>
  <si>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</si>
  <si>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</si>
  <si>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</si>
  <si>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</si>
  <si>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</si>
  <si>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</si>
  <si>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</si>
  <si>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</si>
  <si>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</si>
  <si>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</si>
  <si>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</si>
  <si>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</si>
  <si>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</si>
  <si>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</si>
  <si>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</si>
  <si>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</si>
  <si>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</si>
  <si>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</si>
  <si>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</si>
  <si>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</si>
  <si>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</si>
  <si>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</si>
  <si>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</si>
  <si>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</si>
  <si>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</si>
  <si>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</si>
  <si>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</si>
  <si>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</si>
  <si>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</si>
  <si>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</si>
  <si>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</si>
  <si>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</si>
  <si>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</si>
  <si>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</si>
  <si>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</si>
  <si>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</si>
  <si>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</si>
  <si>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</si>
  <si>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</si>
  <si>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</si>
  <si>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</si>
  <si>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</si>
  <si>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</si>
  <si>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</si>
  <si>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</si>
  <si>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</si>
  <si>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</si>
  <si>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</si>
  <si>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</si>
  <si>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</si>
  <si>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</si>
  <si>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</si>
  <si>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</si>
  <si>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</si>
  <si>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</si>
  <si>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</si>
  <si>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</si>
  <si>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</si>
  <si>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</si>
  <si>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</si>
  <si>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</si>
  <si>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</si>
  <si>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</si>
  <si>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</si>
  <si>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</si>
  <si>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</si>
  <si>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</si>
  <si>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</si>
  <si>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</si>
  <si>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</si>
  <si>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</si>
  <si>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</si>
  <si>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</si>
  <si>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</si>
  <si>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</si>
  <si>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</si>
  <si>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</si>
  <si>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</si>
  <si>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</si>
  <si>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</si>
  <si>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</si>
  <si>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</si>
  <si>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</si>
  <si>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</si>
  <si>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</si>
  <si>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</si>
  <si>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</si>
  <si>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</si>
  <si>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</si>
  <si>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</si>
  <si>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</si>
  <si>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</si>
  <si>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</si>
  <si>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</si>
  <si>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</si>
  <si>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</si>
  <si>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</si>
  <si>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</si>
  <si>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</si>
  <si>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</si>
  <si>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</si>
  <si>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</si>
  <si>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</si>
  <si>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</si>
  <si>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</si>
  <si>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</si>
  <si>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</si>
  <si>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</si>
  <si>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</si>
  <si>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</si>
  <si>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</si>
  <si>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</si>
  <si>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</si>
  <si>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</si>
  <si>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</si>
  <si>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</si>
  <si>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</si>
  <si>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</si>
  <si>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</si>
  <si>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</si>
  <si>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</si>
  <si>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</si>
  <si>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</si>
  <si>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</si>
  <si>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</si>
  <si>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</si>
  <si>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</si>
  <si>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</si>
  <si>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</si>
  <si>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</si>
  <si>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</si>
  <si>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</si>
  <si>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</si>
  <si>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</si>
  <si>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</si>
  <si>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</si>
  <si>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</si>
  <si>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</si>
  <si>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</si>
  <si>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</si>
  <si>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</si>
  <si>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</si>
  <si>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</si>
  <si>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</si>
  <si>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</si>
  <si>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</si>
  <si>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</si>
  <si>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</si>
  <si>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</si>
  <si>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</si>
  <si>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</si>
  <si>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</si>
  <si>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</si>
  <si>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</si>
  <si>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</si>
  <si>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</si>
  <si>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</si>
  <si>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</si>
  <si>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</si>
  <si>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</si>
  <si>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</si>
  <si>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</si>
  <si>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</si>
  <si>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</si>
  <si>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</si>
  <si>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</si>
  <si>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</si>
  <si>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</si>
  <si>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</si>
  <si>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</si>
  <si>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</si>
  <si>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</si>
  <si>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</si>
  <si>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</si>
  <si>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</si>
  <si>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</si>
  <si>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</si>
  <si>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</si>
  <si>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</si>
  <si>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</si>
  <si>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</si>
  <si>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</si>
  <si>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</si>
  <si>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</si>
  <si>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</si>
  <si>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</si>
  <si>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</si>
  <si>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</si>
  <si>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</si>
  <si>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</si>
  <si>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</si>
  <si>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</si>
  <si>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</si>
  <si>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</si>
  <si>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</si>
  <si>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</si>
  <si>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</si>
  <si>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</si>
  <si>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</si>
  <si>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</si>
  <si>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</si>
  <si>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</si>
  <si>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</si>
  <si>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</si>
  <si>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</si>
  <si>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</si>
  <si>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</si>
  <si>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</si>
  <si>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</si>
  <si>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</si>
  <si>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</si>
  <si>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</si>
  <si>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</si>
  <si>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</si>
  <si>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</si>
  <si>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</si>
  <si>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</si>
  <si>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</si>
  <si>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</si>
  <si>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</si>
  <si>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</si>
  <si>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</si>
  <si>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</si>
  <si>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</si>
  <si>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</si>
  <si>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</si>
  <si>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</si>
  <si>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</si>
  <si>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</si>
  <si>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</si>
  <si>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</si>
  <si>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</si>
  <si>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</si>
  <si>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</si>
  <si>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</si>
  <si>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</si>
  <si>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</si>
  <si>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</si>
  <si>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</si>
  <si>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</si>
  <si>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</si>
  <si>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</si>
  <si>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</si>
  <si>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</si>
  <si>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</si>
  <si>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</si>
  <si>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</si>
  <si>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</si>
  <si>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</si>
  <si>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</si>
  <si>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</si>
  <si>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</si>
  <si>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</si>
  <si>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</si>
  <si>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</si>
  <si>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</si>
  <si>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</si>
  <si>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</si>
  <si>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</si>
  <si>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</si>
  <si>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</si>
  <si>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</si>
  <si>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</si>
  <si>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</si>
  <si>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</si>
  <si>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</si>
  <si>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</si>
  <si>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</si>
  <si>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</si>
  <si>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</si>
  <si>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</si>
  <si>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</si>
  <si>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</si>
  <si>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</si>
  <si>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</si>
  <si>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</si>
  <si>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</si>
  <si>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</si>
  <si>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</si>
  <si>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</si>
  <si>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</si>
  <si>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</si>
  <si>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</si>
  <si>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</si>
  <si>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</si>
  <si>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</si>
  <si>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</si>
  <si>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</si>
  <si>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</si>
  <si>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</si>
  <si>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</si>
  <si>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</si>
  <si>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</si>
  <si>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</si>
  <si>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</si>
  <si>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</si>
  <si>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</si>
  <si>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</si>
  <si>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</si>
  <si>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</si>
  <si>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</si>
  <si>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</si>
  <si>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</si>
  <si>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</si>
  <si>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</si>
  <si>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</si>
  <si>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</si>
  <si>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</si>
  <si>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</si>
  <si>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</si>
  <si>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</si>
  <si>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</si>
  <si>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</si>
  <si>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</si>
  <si>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</si>
  <si>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</si>
  <si>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</si>
  <si>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</si>
  <si>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</si>
  <si>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</si>
  <si>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</si>
  <si>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</si>
  <si>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</si>
  <si>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</si>
  <si>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</si>
  <si>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</si>
  <si>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</si>
  <si>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</si>
  <si>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</si>
  <si>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</si>
  <si>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</si>
  <si>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</si>
  <si>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</si>
  <si>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</si>
  <si>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</si>
  <si>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</si>
  <si>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</si>
  <si>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</si>
  <si>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</si>
  <si>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</si>
  <si>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</si>
  <si>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</si>
  <si>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</si>
  <si>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</si>
  <si>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</si>
  <si>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</si>
  <si>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</si>
  <si>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</si>
  <si>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</si>
  <si>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</si>
  <si>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</si>
  <si>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</si>
  <si>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</si>
  <si>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</si>
  <si>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</si>
  <si>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</si>
  <si>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</si>
  <si>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</si>
  <si>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</si>
  <si>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</si>
  <si>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</si>
  <si>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</si>
  <si>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</si>
  <si>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</si>
  <si>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</si>
  <si>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</si>
  <si>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</si>
  <si>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</si>
  <si>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</si>
  <si>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</si>
  <si>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</si>
  <si>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</si>
  <si>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</si>
  <si>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</si>
  <si>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</si>
  <si>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</si>
  <si>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</si>
  <si>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</si>
  <si>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</si>
  <si>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</si>
  <si>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</si>
  <si>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</si>
  <si>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</si>
  <si>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</si>
  <si>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</si>
  <si>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</si>
  <si>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</si>
  <si>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</si>
  <si>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</si>
  <si>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</si>
  <si>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</si>
  <si>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</si>
  <si>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</si>
  <si>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</si>
  <si>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</si>
  <si>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</si>
  <si>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</si>
  <si>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</si>
  <si>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</si>
  <si>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</si>
  <si>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</si>
  <si>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</si>
  <si>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</si>
  <si>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</si>
  <si>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</si>
  <si>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</si>
  <si>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</si>
  <si>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</si>
  <si>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</si>
  <si>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</si>
  <si>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</si>
  <si>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</si>
  <si>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</si>
  <si>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</si>
  <si>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</si>
  <si>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</si>
  <si>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</si>
  <si>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</si>
  <si>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</si>
  <si>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</si>
  <si>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</si>
  <si>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</si>
  <si>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</si>
  <si>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</si>
  <si>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</si>
  <si>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</si>
  <si>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</si>
  <si>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</si>
  <si>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</si>
  <si>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</si>
  <si>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</si>
  <si>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</si>
  <si>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</si>
  <si>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</si>
  <si>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</si>
  <si>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</si>
  <si>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</si>
  <si>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</si>
  <si>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</si>
  <si>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</si>
  <si>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</si>
  <si>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</si>
  <si>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</si>
  <si>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</si>
  <si>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</si>
  <si>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</si>
  <si>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</si>
  <si>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</si>
  <si>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</si>
  <si>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</si>
  <si>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</si>
  <si>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</si>
  <si>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</si>
  <si>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</si>
  <si>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</si>
  <si>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</si>
  <si>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</si>
  <si>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</si>
  <si>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</si>
  <si>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</si>
  <si>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</si>
  <si>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</si>
  <si>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</si>
  <si>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</si>
  <si>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</si>
  <si>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</si>
  <si>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</si>
  <si>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</si>
  <si>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</si>
  <si>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</si>
  <si>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</si>
  <si>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</si>
  <si>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</si>
  <si>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</si>
  <si>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</si>
  <si>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</si>
  <si>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</si>
  <si>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</si>
  <si>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</si>
  <si>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</si>
  <si>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</si>
  <si>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</si>
  <si>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</si>
  <si>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</si>
  <si>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</si>
  <si>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</si>
  <si>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</si>
  <si>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</si>
  <si>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</si>
  <si>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</si>
  <si>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</si>
  <si>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</si>
  <si>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</si>
  <si>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</si>
  <si>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</si>
  <si>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</si>
  <si>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</si>
  <si>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</si>
  <si>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</si>
  <si>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</si>
  <si>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</si>
  <si>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</si>
  <si>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</si>
  <si>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</si>
  <si>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</si>
  <si>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</si>
  <si>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</si>
  <si>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</si>
  <si>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</si>
  <si>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</si>
  <si>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</si>
  <si>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</si>
  <si>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</si>
  <si>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</si>
  <si>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</si>
  <si>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</si>
  <si>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</si>
  <si>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</si>
  <si>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</si>
  <si>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</si>
  <si>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</si>
  <si>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</si>
  <si>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</si>
  <si>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</si>
  <si>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</si>
  <si>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</si>
  <si>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</si>
  <si>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</si>
  <si>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</si>
  <si>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</si>
  <si>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</si>
  <si>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</si>
  <si>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</si>
  <si>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</si>
  <si>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</si>
  <si>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</si>
  <si>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</si>
  <si>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</si>
  <si>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</si>
  <si>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</si>
  <si>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</si>
  <si>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</si>
  <si>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</si>
  <si>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</si>
  <si>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</si>
  <si>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</si>
  <si>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</si>
  <si>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</si>
  <si>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</si>
  <si>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</si>
  <si>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</si>
  <si>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</si>
  <si>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</si>
  <si>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</si>
  <si>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</si>
  <si>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</si>
  <si>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</si>
  <si>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</si>
  <si>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</si>
  <si>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</si>
  <si>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</si>
  <si>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</si>
  <si>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</si>
  <si>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</si>
  <si>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</si>
  <si>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</si>
  <si>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</si>
  <si>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</si>
  <si>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</si>
  <si>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</si>
  <si>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</si>
  <si>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</si>
  <si>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</si>
  <si>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</si>
  <si>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</si>
  <si>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</si>
  <si>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</si>
  <si>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</si>
  <si>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</si>
  <si>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</si>
  <si>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</si>
  <si>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</si>
  <si>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</si>
  <si>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</si>
  <si>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</si>
  <si>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</si>
  <si>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</si>
  <si>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</si>
  <si>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</si>
  <si>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</si>
  <si>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</si>
  <si>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</si>
  <si>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</si>
  <si>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</si>
  <si>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</si>
  <si>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</si>
  <si>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</si>
  <si>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</si>
  <si>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</si>
  <si>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</si>
  <si>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</si>
  <si>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</si>
  <si>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</si>
  <si>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</si>
  <si>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</si>
  <si>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</si>
  <si>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</si>
  <si>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</si>
  <si>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</si>
  <si>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</si>
  <si>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</si>
  <si>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</si>
  <si>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</si>
  <si>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</si>
  <si>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</si>
  <si>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</si>
  <si>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</si>
  <si>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</si>
  <si>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</si>
  <si>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</si>
  <si>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</si>
  <si>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</si>
  <si>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</si>
  <si>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</si>
  <si>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</si>
  <si>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</si>
  <si>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</si>
  <si>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</si>
  <si>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</si>
  <si>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</si>
  <si>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</si>
  <si>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</si>
  <si>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</si>
  <si>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</si>
  <si>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</si>
  <si>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</si>
  <si>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</si>
  <si>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</si>
  <si>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</si>
  <si>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</si>
  <si>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</si>
  <si>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</si>
  <si>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</si>
  <si>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</si>
  <si>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</si>
  <si>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</si>
  <si>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</si>
  <si>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</si>
  <si>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</si>
  <si>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</si>
  <si>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</si>
  <si>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</si>
  <si>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</si>
  <si>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</si>
  <si>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</si>
  <si>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</si>
  <si>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</si>
  <si>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</si>
  <si>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</si>
  <si>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</si>
  <si>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</si>
  <si>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</si>
  <si>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</si>
  <si>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</si>
  <si>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</si>
  <si>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</si>
  <si>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</si>
  <si>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</si>
  <si>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</si>
  <si>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</si>
  <si>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</si>
  <si>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</si>
  <si>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</si>
  <si>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</si>
  <si>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</si>
  <si>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</si>
  <si>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</si>
  <si>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</si>
  <si>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</si>
  <si>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</si>
  <si>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</si>
  <si>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</si>
  <si>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</si>
  <si>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</si>
  <si>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</si>
  <si>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</si>
  <si>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</si>
  <si>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</si>
  <si>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</si>
  <si>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</si>
  <si>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</si>
  <si>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</si>
  <si>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</si>
  <si>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</si>
  <si>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</si>
  <si>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</si>
  <si>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</si>
  <si>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</si>
  <si>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</si>
  <si>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</si>
  <si>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</si>
  <si>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</si>
  <si>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</si>
  <si>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</si>
  <si>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</si>
  <si>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</si>
  <si>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</si>
  <si>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</si>
  <si>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</si>
  <si>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</si>
  <si>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</si>
  <si>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</si>
  <si>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</si>
  <si>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</si>
  <si>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</si>
  <si>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</si>
  <si>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</si>
  <si>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</si>
  <si>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</si>
  <si>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</si>
  <si>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</si>
  <si>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</si>
  <si>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</si>
  <si>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</si>
  <si>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</si>
  <si>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</si>
  <si>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</si>
  <si>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</si>
  <si>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</si>
  <si>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</si>
  <si>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</si>
  <si>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</si>
  <si>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</si>
  <si>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</si>
  <si>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</si>
  <si>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</si>
  <si>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</si>
  <si>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</si>
  <si>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</si>
  <si>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</si>
  <si>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</si>
  <si>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</si>
  <si>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</si>
  <si>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</si>
  <si>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</si>
  <si>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</si>
  <si>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</si>
  <si>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</si>
  <si>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</si>
  <si>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</si>
  <si>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</si>
  <si>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</si>
  <si>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</si>
  <si>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</si>
  <si>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</si>
  <si>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</si>
  <si>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</si>
  <si>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</si>
  <si>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</si>
  <si>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</si>
  <si>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</si>
  <si>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</si>
  <si>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</si>
  <si>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</si>
  <si>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</si>
  <si>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</si>
  <si>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</si>
  <si>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</si>
  <si>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</si>
  <si>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</si>
  <si>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</si>
  <si>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</si>
  <si>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</si>
  <si>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</si>
  <si>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</si>
  <si>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</si>
  <si>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</si>
  <si>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</si>
  <si>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</si>
  <si>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</si>
  <si>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</si>
  <si>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</si>
  <si>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</si>
  <si>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</si>
  <si>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</si>
  <si>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</si>
  <si>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</si>
  <si>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</si>
  <si>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</si>
  <si>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</si>
  <si>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</si>
  <si>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</si>
  <si>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</si>
  <si>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</si>
  <si>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</si>
  <si>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</si>
  <si>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</si>
  <si>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</si>
  <si>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</si>
  <si>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</si>
  <si>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</si>
  <si>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</si>
  <si>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</si>
  <si>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</si>
  <si>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</si>
  <si>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</si>
  <si>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</si>
  <si>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</si>
  <si>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</si>
  <si>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</si>
  <si>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</si>
  <si>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</si>
  <si>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</si>
  <si>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</si>
  <si>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</si>
  <si>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</si>
  <si>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</si>
  <si>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</si>
  <si>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</si>
  <si>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</si>
  <si>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</si>
  <si>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</si>
  <si>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</si>
  <si>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</si>
  <si>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</si>
  <si>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</si>
  <si>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</si>
  <si>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</si>
  <si>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</si>
  <si>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</si>
  <si>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</si>
  <si>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</si>
  <si>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</si>
  <si>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</si>
  <si>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</si>
  <si>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</si>
  <si>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</si>
  <si>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</si>
  <si>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</si>
  <si>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</si>
  <si>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</si>
  <si>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</si>
  <si>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</si>
  <si>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</si>
  <si>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</si>
  <si>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</si>
  <si>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</si>
  <si>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</si>
  <si>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</si>
  <si>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</si>
  <si>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</si>
  <si>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</si>
  <si>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</si>
  <si>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</si>
  <si>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</si>
  <si>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</si>
  <si>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</si>
  <si>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</si>
  <si>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</si>
  <si>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</si>
  <si>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</si>
  <si>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</si>
  <si>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</si>
  <si>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</si>
  <si>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</si>
  <si>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</si>
  <si>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</si>
  <si>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</si>
  <si>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</si>
  <si>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</si>
  <si>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</si>
  <si>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</si>
  <si>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</si>
  <si>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</si>
  <si>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</si>
  <si>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</si>
  <si>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</si>
  <si>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</si>
  <si>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</si>
  <si>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</si>
  <si>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</si>
  <si>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</si>
  <si>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</si>
  <si>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</si>
  <si>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</si>
  <si>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</si>
  <si>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</si>
  <si>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</si>
  <si>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</si>
  <si>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</si>
  <si>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</si>
  <si>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</si>
  <si>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</si>
  <si>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</si>
  <si>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</si>
  <si>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</si>
  <si>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</si>
  <si>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</si>
  <si>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</si>
  <si>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</si>
  <si>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</si>
  <si>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</si>
  <si>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</si>
  <si>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</si>
  <si>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</si>
  <si>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</si>
  <si>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</si>
  <si>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</si>
  <si>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</si>
  <si>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</si>
  <si>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</si>
  <si>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</si>
  <si>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</si>
  <si>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</si>
  <si>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</si>
  <si>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</si>
  <si>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</si>
  <si>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</si>
  <si>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</si>
  <si>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</si>
  <si>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</si>
  <si>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</si>
  <si>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</si>
  <si>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</si>
  <si>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</si>
  <si>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</si>
  <si>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</si>
  <si>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</si>
  <si>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</si>
  <si>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</si>
  <si>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</si>
  <si>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</si>
  <si>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</si>
  <si>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</si>
  <si>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</si>
  <si>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</si>
  <si>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</si>
  <si>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</si>
  <si>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</si>
  <si>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</si>
  <si>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</si>
  <si>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</si>
  <si>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</si>
  <si>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</si>
  <si>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</si>
  <si>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</si>
  <si>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</si>
  <si>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</si>
  <si>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</si>
  <si>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</si>
  <si>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</si>
  <si>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</si>
  <si>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</si>
  <si>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</si>
  <si>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</si>
  <si>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</si>
  <si>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</si>
  <si>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</si>
  <si>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</si>
  <si>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</si>
  <si>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</si>
  <si>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</si>
  <si>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</si>
  <si>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</si>
  <si>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</si>
  <si>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</si>
  <si>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</si>
  <si>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</si>
  <si>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</si>
  <si>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</si>
  <si>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</si>
  <si>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</si>
  <si>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</si>
  <si>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</si>
  <si>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</si>
  <si>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</si>
  <si>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</si>
  <si>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</si>
  <si>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</si>
  <si>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</si>
  <si>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</si>
  <si>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</si>
  <si>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</si>
  <si>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</si>
  <si>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</si>
  <si>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</si>
  <si>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</si>
  <si>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</si>
  <si>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</si>
  <si>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</si>
  <si>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</si>
  <si>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</si>
  <si>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</si>
  <si>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</si>
  <si>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</si>
  <si>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</si>
  <si>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</si>
  <si>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</si>
  <si>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</si>
  <si>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</si>
  <si>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</si>
  <si>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</si>
  <si>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</si>
  <si>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</si>
  <si>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</si>
  <si>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</si>
  <si>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</si>
  <si>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</si>
  <si>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</si>
  <si>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</si>
  <si>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</si>
  <si>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</si>
  <si>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</si>
  <si>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</si>
  <si>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</si>
  <si>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</si>
  <si>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</si>
  <si>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</si>
  <si>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</si>
  <si>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</si>
  <si>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</si>
  <si>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</si>
  <si>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</si>
  <si>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</si>
  <si>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</si>
  <si>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</si>
  <si>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</si>
  <si>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</si>
  <si>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</si>
  <si>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</si>
  <si>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</si>
  <si>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</si>
  <si>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</si>
  <si>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</si>
  <si>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</si>
  <si>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</si>
  <si>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</si>
  <si>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</si>
  <si>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</si>
  <si>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</si>
  <si>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</si>
  <si>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</si>
  <si>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</si>
  <si>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</si>
  <si>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</si>
  <si>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</si>
  <si>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</si>
  <si>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</si>
  <si>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</si>
  <si>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</si>
  <si>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</si>
  <si>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</si>
  <si>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</si>
  <si>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</si>
  <si>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</si>
  <si>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</si>
  <si>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</si>
  <si>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</si>
  <si>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</si>
  <si>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</si>
  <si>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</si>
  <si>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</si>
  <si>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</si>
  <si>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</si>
  <si>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</si>
  <si>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</si>
  <si>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</si>
  <si>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</si>
  <si>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</si>
  <si>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</si>
  <si>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</si>
  <si>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</si>
  <si>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</si>
  <si>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</si>
  <si>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</si>
  <si>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</si>
  <si>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</si>
  <si>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</si>
  <si>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</si>
  <si>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</si>
  <si>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</si>
  <si>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</si>
  <si>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</si>
  <si>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</si>
  <si>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</si>
  <si>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</si>
  <si>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</si>
  <si>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</si>
  <si>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</si>
  <si>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</si>
  <si>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</si>
  <si>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</si>
  <si>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</si>
  <si>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</si>
  <si>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</si>
  <si>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</si>
  <si>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</si>
  <si>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</si>
  <si>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</si>
  <si>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</si>
  <si>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</si>
  <si>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</si>
  <si>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</si>
  <si>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</si>
  <si>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</si>
  <si>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</si>
  <si>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</si>
  <si>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</si>
  <si>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</si>
  <si>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</si>
  <si>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</si>
  <si>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</si>
  <si>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</si>
  <si>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</si>
  <si>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</si>
  <si>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</si>
  <si>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</si>
  <si>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</si>
  <si>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</si>
  <si>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</si>
  <si>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</si>
  <si>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</si>
  <si>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</si>
  <si>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</si>
  <si>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</si>
  <si>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</si>
  <si>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</si>
  <si>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</si>
  <si>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</si>
  <si>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</si>
  <si>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</si>
  <si>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</si>
  <si>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</si>
  <si>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</si>
  <si>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</si>
  <si>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</si>
  <si>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</si>
  <si>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</si>
  <si>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</si>
  <si>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</si>
  <si>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</si>
  <si>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</si>
  <si>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</si>
  <si>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</si>
  <si>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</si>
  <si>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</si>
  <si>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</si>
  <si>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</si>
  <si>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</si>
  <si>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</si>
  <si>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</si>
  <si>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</si>
  <si>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</si>
  <si>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</si>
  <si>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</si>
  <si>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</si>
  <si>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</si>
  <si>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</si>
  <si>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</si>
  <si>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</si>
  <si>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</si>
  <si>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</si>
  <si>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</si>
  <si>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</si>
  <si>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</si>
  <si>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</si>
  <si>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</si>
  <si>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</si>
  <si>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</si>
  <si>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</si>
  <si>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</si>
  <si>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</si>
  <si>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</si>
  <si>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</si>
  <si>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</si>
  <si>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</si>
  <si>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</si>
  <si>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</si>
  <si>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</si>
  <si>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</si>
  <si>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</si>
  <si>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</si>
  <si>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</si>
  <si>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</si>
  <si>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</si>
  <si>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</si>
  <si>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</si>
  <si>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</si>
  <si>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</si>
  <si>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</si>
  <si>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</si>
  <si>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</si>
  <si>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</si>
  <si>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</si>
  <si>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</si>
  <si>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</si>
  <si>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</si>
  <si>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</si>
  <si>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</si>
  <si>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</si>
  <si>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</si>
  <si>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</si>
  <si>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</si>
  <si>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</si>
  <si>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</si>
  <si>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</si>
  <si>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</si>
  <si>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</si>
  <si>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</si>
  <si>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</si>
  <si>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</si>
  <si>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</si>
  <si>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</si>
  <si>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</si>
  <si>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</si>
  <si>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</si>
  <si>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</si>
  <si>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</si>
  <si>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</si>
  <si>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</si>
  <si>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</si>
  <si>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</si>
  <si>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</si>
  <si>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</si>
  <si>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</si>
  <si>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</si>
  <si>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</si>
  <si>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</si>
  <si>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</si>
  <si>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</si>
  <si>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</si>
  <si>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</si>
  <si>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</si>
  <si>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</si>
  <si>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</si>
  <si>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</si>
  <si>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</si>
  <si>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</si>
  <si>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</si>
  <si>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</si>
  <si>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</si>
  <si>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</si>
  <si>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</si>
  <si>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</si>
  <si>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</si>
  <si>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</si>
  <si>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</si>
  <si>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</si>
  <si>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</si>
  <si>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</si>
  <si>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</si>
  <si>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</si>
  <si>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</si>
  <si>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</si>
  <si>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</si>
  <si>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</si>
  <si>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</si>
  <si>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</si>
  <si>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</si>
  <si>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</si>
  <si>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</si>
  <si>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</si>
  <si>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</si>
  <si>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</si>
  <si>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</si>
  <si>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</si>
  <si>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</si>
  <si>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</si>
  <si>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</si>
  <si>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</si>
  <si>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</si>
  <si>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</si>
  <si>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</si>
  <si>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</si>
  <si>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</si>
  <si>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</si>
  <si>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</si>
  <si>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</si>
  <si>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</si>
  <si>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</si>
  <si>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</si>
  <si>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</si>
  <si>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</si>
  <si>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</si>
  <si>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</si>
  <si>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</si>
  <si>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</si>
  <si>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</si>
  <si>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</si>
  <si>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</si>
  <si>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</si>
  <si>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</si>
  <si>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</si>
  <si>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</si>
  <si>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</si>
  <si>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</si>
  <si>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</si>
  <si>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</si>
  <si>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</si>
  <si>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</si>
  <si>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</si>
  <si>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</si>
  <si>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</si>
  <si>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</si>
  <si>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</si>
  <si>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</si>
  <si>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</si>
  <si>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</si>
  <si>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</si>
  <si>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</si>
  <si>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</si>
  <si>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</si>
  <si>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</si>
  <si>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</si>
  <si>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</si>
  <si>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</si>
  <si>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</si>
  <si>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</si>
  <si>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</si>
  <si>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</si>
  <si>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</si>
  <si>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</si>
  <si>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</si>
  <si>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</si>
  <si>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</si>
  <si>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</si>
  <si>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</si>
  <si>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</si>
  <si>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</si>
  <si>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</si>
  <si>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</si>
  <si>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</si>
  <si>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</si>
  <si>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</si>
  <si>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</si>
  <si>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</si>
  <si>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</si>
  <si>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</si>
  <si>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</si>
  <si>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</si>
  <si>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</si>
  <si>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</si>
  <si>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</si>
  <si>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</si>
  <si>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</si>
  <si>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</si>
  <si>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</si>
  <si>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</si>
  <si>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</si>
  <si>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</si>
  <si>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</si>
  <si>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</si>
  <si>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</si>
  <si>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</si>
  <si>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</si>
  <si>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</si>
  <si>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</si>
  <si>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</si>
  <si>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</si>
  <si>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</si>
  <si>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</si>
  <si>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</si>
  <si>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</si>
  <si>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</si>
  <si>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</si>
  <si>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</si>
  <si>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</si>
  <si>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</si>
  <si>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</si>
  <si>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</si>
  <si>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</si>
  <si>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</si>
  <si>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</si>
  <si>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</si>
  <si>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</si>
  <si>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</si>
  <si>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</si>
  <si>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</si>
  <si>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</si>
  <si>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</si>
  <si>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</si>
  <si>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</si>
  <si>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</si>
  <si>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</si>
  <si>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</si>
  <si>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</si>
  <si>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</si>
  <si>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</si>
  <si>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</si>
  <si>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</si>
  <si>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</si>
  <si>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</si>
  <si>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</si>
  <si>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</si>
  <si>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</si>
  <si>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</si>
  <si>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</si>
  <si>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</si>
  <si>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</si>
  <si>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</si>
  <si>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</si>
  <si>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</si>
  <si>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</si>
  <si>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</si>
  <si>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</si>
  <si>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</si>
  <si>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</si>
  <si>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</si>
  <si>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</si>
  <si>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</si>
  <si>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</si>
  <si>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</si>
  <si>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</si>
  <si>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</si>
  <si>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</si>
  <si>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</si>
  <si>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</si>
  <si>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</si>
  <si>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</si>
  <si>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</si>
  <si>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</si>
  <si>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</si>
  <si>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</si>
  <si>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</si>
  <si>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</si>
  <si>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</si>
  <si>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</si>
  <si>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</si>
  <si>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</si>
  <si>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</si>
  <si>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</si>
  <si>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</si>
  <si>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</si>
  <si>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</si>
  <si>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</si>
  <si>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</si>
  <si>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</si>
  <si>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</si>
  <si>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</si>
  <si>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</si>
  <si>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</si>
  <si>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</si>
  <si>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</si>
  <si>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</si>
  <si>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</si>
  <si>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</si>
  <si>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</si>
  <si>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</si>
  <si>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</si>
  <si>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</si>
  <si>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</si>
  <si>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</si>
  <si>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</si>
  <si>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</si>
  <si>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</si>
  <si>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</si>
  <si>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</si>
  <si>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</si>
  <si>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</si>
  <si>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</si>
  <si>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</si>
  <si>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</si>
  <si>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</si>
  <si>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</si>
  <si>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</si>
  <si>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</si>
  <si>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</si>
  <si>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</si>
  <si>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</si>
  <si>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</si>
  <si>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</si>
  <si>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</si>
  <si>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</si>
  <si>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</si>
  <si>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</si>
  <si>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</si>
  <si>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</si>
  <si>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</si>
  <si>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</si>
  <si>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</si>
  <si>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</si>
  <si>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</si>
  <si>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</si>
  <si>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</si>
  <si>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</si>
  <si>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</si>
  <si>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</si>
  <si>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</si>
  <si>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</si>
  <si>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</si>
  <si>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</si>
  <si>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</si>
  <si>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</si>
  <si>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</si>
  <si>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</si>
  <si>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</si>
  <si>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</si>
  <si>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</si>
  <si>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</si>
  <si>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</si>
  <si>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</si>
  <si>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</si>
  <si>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</si>
  <si>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</si>
  <si>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</si>
  <si>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</si>
  <si>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</si>
  <si>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</si>
  <si>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</si>
  <si>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</si>
  <si>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</si>
  <si>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</si>
  <si>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</si>
  <si>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</si>
  <si>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</si>
  <si>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</si>
  <si>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</si>
  <si>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</si>
  <si>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</si>
  <si>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</si>
  <si>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</si>
  <si>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</si>
  <si>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</si>
  <si>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</si>
  <si>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</si>
  <si>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</si>
  <si>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</si>
  <si>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</si>
  <si>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</si>
  <si>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</si>
  <si>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</si>
  <si>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</si>
  <si>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</si>
  <si>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</si>
  <si>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</si>
  <si>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</si>
  <si>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</si>
  <si>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</si>
  <si>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</si>
  <si>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</si>
  <si>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</si>
  <si>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</si>
  <si>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</si>
  <si>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</si>
  <si>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</si>
  <si>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</si>
  <si>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</si>
  <si>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</si>
  <si>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</si>
  <si>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</si>
  <si>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</si>
  <si>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</si>
  <si>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</si>
  <si>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</si>
  <si>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</si>
  <si>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</si>
  <si>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</si>
  <si>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</si>
  <si>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</si>
  <si>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</si>
  <si>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</si>
  <si>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</si>
  <si>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</si>
  <si>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</si>
  <si>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</si>
  <si>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</si>
  <si>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</si>
  <si>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</si>
  <si>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</si>
  <si>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</si>
  <si>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</si>
  <si>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</si>
  <si>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</si>
  <si>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</si>
  <si>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</si>
  <si>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</si>
  <si>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</si>
  <si>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</si>
  <si>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</si>
  <si>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</si>
  <si>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</si>
  <si>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</si>
  <si>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</si>
  <si>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</si>
  <si>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</si>
  <si>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</si>
  <si>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</si>
  <si>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</si>
  <si>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</si>
  <si>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</si>
  <si>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</si>
  <si>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</si>
  <si>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</si>
  <si>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</si>
  <si>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</si>
  <si>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</si>
  <si>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</si>
  <si>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</si>
  <si>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</si>
  <si>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</si>
  <si>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</si>
  <si>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</si>
  <si>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</si>
  <si>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</si>
  <si>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</si>
  <si>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</si>
  <si>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</si>
  <si>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</si>
  <si>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</si>
  <si>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</si>
  <si>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</si>
  <si>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</si>
  <si>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</si>
  <si>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</si>
  <si>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</si>
  <si>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</si>
  <si>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</si>
  <si>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</si>
  <si>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</si>
  <si>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</si>
  <si>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</si>
  <si>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</si>
  <si>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</si>
  <si>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</si>
  <si>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</si>
  <si>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</si>
  <si>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</si>
  <si>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</si>
  <si>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</si>
  <si>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</si>
  <si>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</si>
  <si>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</si>
  <si>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</si>
  <si>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</si>
  <si>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</si>
  <si>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</si>
  <si>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</si>
  <si>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</si>
  <si>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</si>
  <si>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</si>
  <si>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</si>
  <si>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</si>
  <si>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</si>
  <si>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</si>
  <si>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</si>
  <si>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</si>
  <si>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</si>
  <si>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</si>
  <si>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</si>
  <si>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</si>
  <si>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</si>
  <si>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</si>
  <si>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</si>
  <si>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</si>
  <si>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</si>
  <si>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</si>
  <si>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</si>
  <si>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</si>
  <si>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</si>
  <si>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</si>
  <si>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</si>
  <si>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</si>
  <si>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</si>
  <si>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</si>
  <si>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</si>
  <si>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</si>
  <si>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</si>
  <si>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</si>
  <si>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</si>
  <si>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</si>
  <si>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</si>
  <si>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</si>
  <si>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</si>
  <si>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</si>
  <si>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</si>
  <si>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</si>
  <si>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</si>
  <si>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</si>
  <si>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</si>
  <si>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</si>
  <si>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</si>
  <si>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</si>
  <si>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</si>
  <si>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</si>
  <si>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</si>
  <si>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</si>
  <si>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</si>
  <si>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</si>
  <si>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</si>
  <si>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</si>
  <si>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</si>
  <si>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</si>
  <si>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</si>
  <si>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</si>
  <si>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</si>
  <si>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</si>
  <si>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</si>
  <si>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</si>
  <si>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</si>
  <si>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</si>
  <si>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</si>
  <si>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</si>
  <si>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</si>
  <si>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</si>
  <si>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</si>
  <si>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</si>
  <si>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</si>
  <si>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</si>
  <si>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</si>
  <si>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</si>
  <si>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</si>
  <si>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</si>
  <si>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</si>
  <si>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</si>
  <si>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</si>
  <si>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</si>
  <si>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</si>
  <si>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</si>
  <si>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</si>
  <si>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</si>
  <si>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</si>
  <si>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</si>
  <si>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</si>
  <si>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</si>
  <si>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</si>
  <si>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</si>
  <si>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</si>
  <si>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</si>
  <si>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</si>
  <si>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</si>
  <si>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</si>
  <si>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</si>
  <si>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</si>
  <si>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</si>
  <si>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</si>
  <si>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</si>
  <si>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</si>
  <si>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</si>
  <si>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</si>
  <si>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</si>
  <si>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</si>
  <si>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</si>
  <si>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</si>
  <si>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</si>
  <si>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</si>
  <si>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</si>
  <si>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</si>
  <si>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</si>
  <si>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</si>
  <si>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</si>
  <si>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</si>
  <si>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</si>
  <si>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</si>
  <si>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</si>
  <si>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</si>
  <si>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</si>
  <si>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</si>
  <si>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</si>
  <si>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</si>
  <si>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</si>
  <si>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</si>
  <si>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</si>
  <si>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</si>
  <si>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</si>
  <si>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</si>
  <si>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</si>
  <si>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</si>
  <si>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</si>
  <si>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</si>
  <si>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</si>
  <si>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</si>
  <si>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</si>
  <si>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</si>
  <si>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</si>
  <si>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</si>
  <si>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</si>
  <si>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</si>
  <si>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</si>
  <si>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</si>
  <si>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</si>
  <si>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</si>
  <si>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</si>
  <si>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</si>
  <si>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</si>
  <si>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</si>
  <si>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</si>
  <si>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</si>
  <si>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</si>
  <si>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</si>
  <si>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</si>
  <si>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</si>
  <si>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</si>
  <si>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</si>
  <si>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</si>
  <si>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</si>
  <si>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</si>
  <si>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</si>
  <si>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</si>
  <si>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</si>
  <si>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</si>
  <si>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</si>
  <si>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</si>
  <si>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</si>
  <si>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</si>
  <si>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</si>
  <si>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</si>
  <si>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</si>
  <si>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</si>
  <si>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</si>
  <si>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</si>
  <si>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</si>
  <si>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</si>
  <si>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</si>
  <si>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</si>
  <si>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</si>
  <si>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</si>
  <si>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</si>
  <si>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</si>
  <si>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</si>
  <si>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</si>
  <si>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</si>
  <si>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</si>
  <si>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</si>
  <si>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</si>
  <si>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</si>
  <si>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</si>
  <si>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</si>
  <si>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</si>
  <si>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</si>
  <si>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</si>
  <si>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</si>
  <si>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</si>
  <si>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</si>
  <si>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</si>
  <si>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</si>
  <si>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</si>
  <si>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</si>
  <si>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</si>
  <si>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</si>
  <si>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</si>
  <si>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</si>
  <si>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</si>
  <si>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</si>
  <si>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</si>
  <si>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</si>
  <si>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</si>
  <si>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</si>
  <si>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</si>
  <si>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</si>
  <si>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</si>
  <si>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</si>
  <si>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</si>
  <si>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</si>
  <si>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</si>
  <si>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</si>
  <si>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</si>
  <si>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</si>
  <si>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</si>
  <si>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</si>
  <si>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</si>
  <si>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</si>
  <si>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</si>
  <si>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</si>
  <si>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</si>
  <si>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</si>
  <si>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</si>
  <si>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</si>
  <si>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</si>
  <si>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</si>
  <si>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</si>
  <si>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</si>
  <si>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</si>
  <si>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</si>
  <si>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</si>
  <si>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</si>
  <si>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</si>
  <si>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</si>
  <si>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</si>
  <si>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</si>
  <si>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</si>
  <si>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</si>
  <si>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</si>
  <si>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</si>
  <si>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</si>
  <si>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</si>
  <si>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</si>
  <si>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</si>
  <si>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</si>
  <si>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</si>
  <si>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</si>
  <si>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</si>
  <si>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</si>
  <si>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</si>
  <si>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</si>
  <si>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</si>
  <si>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</si>
  <si>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</si>
  <si>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</si>
  <si>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</si>
  <si>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</si>
  <si>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</si>
  <si>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</si>
  <si>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</si>
  <si>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</si>
  <si>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</si>
  <si>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</si>
  <si>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</si>
  <si>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</si>
  <si>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</si>
  <si>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</si>
  <si>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</si>
  <si>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</si>
  <si>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</si>
  <si>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</si>
  <si>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</si>
  <si>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</si>
  <si>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</si>
  <si>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</si>
  <si>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</si>
  <si>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</si>
  <si>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</si>
  <si>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</si>
  <si>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</si>
  <si>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</si>
  <si>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</si>
  <si>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</si>
  <si>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</si>
  <si>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</si>
  <si>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</si>
  <si>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</si>
  <si>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</si>
  <si>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</si>
  <si>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</si>
  <si>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</si>
  <si>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</si>
  <si>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</si>
  <si>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</si>
  <si>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</si>
  <si>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</si>
  <si>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</si>
  <si>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</si>
  <si>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</si>
  <si>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</si>
  <si>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</si>
  <si>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</si>
  <si>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</si>
  <si>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</si>
  <si>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</si>
  <si>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</si>
  <si>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</si>
  <si>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</si>
  <si>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</si>
  <si>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</si>
  <si>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</si>
  <si>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</si>
  <si>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</si>
  <si>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</si>
  <si>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</si>
  <si>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</si>
  <si>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</si>
  <si>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</si>
  <si>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</si>
  <si>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</si>
  <si>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</si>
  <si>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</si>
  <si>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</si>
  <si>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</si>
  <si>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</si>
  <si>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</si>
  <si>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</si>
  <si>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</si>
  <si>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</si>
  <si>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</si>
  <si>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</si>
  <si>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</si>
  <si>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</si>
  <si>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</si>
  <si>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</si>
  <si>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</si>
  <si>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</si>
  <si>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</si>
  <si>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</si>
  <si>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</si>
  <si>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</si>
  <si>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</si>
  <si>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</si>
  <si>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</si>
  <si>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</si>
  <si>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</si>
  <si>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</si>
  <si>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</si>
  <si>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</si>
  <si>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</si>
  <si>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</si>
  <si>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</si>
  <si>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</si>
  <si>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</si>
  <si>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</si>
  <si>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</si>
  <si>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</si>
  <si>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</si>
  <si>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</si>
  <si>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</si>
  <si>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</si>
  <si>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</si>
  <si>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</si>
  <si>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</si>
  <si>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</si>
  <si>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</si>
  <si>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</si>
  <si>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</si>
  <si>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</si>
  <si>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</si>
  <si>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</si>
  <si>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</si>
  <si>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</si>
  <si>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</si>
  <si>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</si>
  <si>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</si>
  <si>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</si>
  <si>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</si>
  <si>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</si>
  <si>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</si>
  <si>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</si>
  <si>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</si>
  <si>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</si>
  <si>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</si>
  <si>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</si>
  <si>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</si>
  <si>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</si>
  <si>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</si>
  <si>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</si>
  <si>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</si>
  <si>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</si>
  <si>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</si>
  <si>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</si>
  <si>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</si>
  <si>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</si>
  <si>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</si>
  <si>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</si>
  <si>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</si>
  <si>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</si>
  <si>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</si>
  <si>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</si>
  <si>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</si>
  <si>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</si>
  <si>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</si>
  <si>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</si>
  <si>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</si>
  <si>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</si>
  <si>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</si>
  <si>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</si>
  <si>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</si>
  <si>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</si>
  <si>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</si>
  <si>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</si>
  <si>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</si>
  <si>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</si>
  <si>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</si>
  <si>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</si>
  <si>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</si>
  <si>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</si>
  <si>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</si>
  <si>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</si>
  <si>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</si>
  <si>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</si>
  <si>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</si>
  <si>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</si>
  <si>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</si>
  <si>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</si>
  <si>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</si>
  <si>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</si>
  <si>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</si>
  <si>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</si>
  <si>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</si>
  <si>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</si>
  <si>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</si>
  <si>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</si>
  <si>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</si>
  <si>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</si>
  <si>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</si>
  <si>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</si>
  <si>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</si>
  <si>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</si>
  <si>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</si>
  <si>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</si>
  <si>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</si>
  <si>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</si>
  <si>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</si>
  <si>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</si>
  <si>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</si>
  <si>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</si>
  <si>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</si>
  <si>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</si>
  <si>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</si>
  <si>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</si>
  <si>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</si>
  <si>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</si>
  <si>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</si>
  <si>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</si>
  <si>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</si>
  <si>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</si>
  <si>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</si>
  <si>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</si>
  <si>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</si>
  <si>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</si>
  <si>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</si>
  <si>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</si>
  <si>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</si>
  <si>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</si>
  <si>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</si>
  <si>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</si>
  <si>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</si>
  <si>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</si>
  <si>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</si>
  <si>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</si>
  <si>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</si>
  <si>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</si>
  <si>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</si>
  <si>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</si>
  <si>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</si>
  <si>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</si>
  <si>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</si>
  <si>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</si>
  <si>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</si>
  <si>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</si>
  <si>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</si>
  <si>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</si>
  <si>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</si>
  <si>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</si>
  <si>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</si>
  <si>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</si>
  <si>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</si>
  <si>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</si>
  <si>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</si>
  <si>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</si>
  <si>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</si>
  <si>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</si>
  <si>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</si>
  <si>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</si>
  <si>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</si>
  <si>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</si>
  <si>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</si>
  <si>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</si>
  <si>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</si>
  <si>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</si>
  <si>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</si>
  <si>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</si>
  <si>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</si>
  <si>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</si>
  <si>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</si>
  <si>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</si>
  <si>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</si>
  <si>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</si>
  <si>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</si>
  <si>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</si>
  <si>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</si>
  <si>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</si>
  <si>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</si>
  <si>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</si>
  <si>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</si>
  <si>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</si>
  <si>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</si>
  <si>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</si>
  <si>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</si>
  <si>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</si>
  <si>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</si>
  <si>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</si>
  <si>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</si>
  <si>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</si>
  <si>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</si>
  <si>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</si>
  <si>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</si>
  <si>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</si>
  <si>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</si>
  <si>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</si>
  <si>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</si>
  <si>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</si>
  <si>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</si>
  <si>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</si>
  <si>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</si>
  <si>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</si>
  <si>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</si>
  <si>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</si>
  <si>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</si>
  <si>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</si>
  <si>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</si>
  <si>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</si>
  <si>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</si>
  <si>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</si>
  <si>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</si>
  <si>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</si>
  <si>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</si>
  <si>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</si>
  <si>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</si>
  <si>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</si>
  <si>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</si>
  <si>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</si>
  <si>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</si>
  <si>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</si>
  <si>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</si>
  <si>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</si>
  <si>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</si>
  <si>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</si>
  <si>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</si>
  <si>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</si>
  <si>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</si>
  <si>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</si>
  <si>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</si>
  <si>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</si>
  <si>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</si>
  <si>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</si>
  <si>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</si>
  <si>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</si>
  <si>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</si>
  <si>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</si>
  <si>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</si>
  <si>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</si>
  <si>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</si>
  <si>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</si>
  <si>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</si>
  <si>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</si>
  <si>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</si>
  <si>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</si>
  <si>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</si>
  <si>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</si>
  <si>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</si>
  <si>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</si>
  <si>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</si>
  <si>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</si>
  <si>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</si>
  <si>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</si>
  <si>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</si>
  <si>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</si>
  <si>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</si>
  <si>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</si>
  <si>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</si>
  <si>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</si>
  <si>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</si>
  <si>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</si>
  <si>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</si>
  <si>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</si>
  <si>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</si>
  <si>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</si>
  <si>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</si>
  <si>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</si>
  <si>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</si>
  <si>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</si>
  <si>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</si>
  <si>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</si>
  <si>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</si>
  <si>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</si>
  <si>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</si>
  <si>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</si>
  <si>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</si>
  <si>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</si>
  <si>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</si>
  <si>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</si>
  <si>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</si>
  <si>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</si>
  <si>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</si>
  <si>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</si>
  <si>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</si>
  <si>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</si>
  <si>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</si>
  <si>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</si>
  <si>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</si>
  <si>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</si>
  <si>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</si>
  <si>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</si>
  <si>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</si>
  <si>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</si>
  <si>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</si>
  <si>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</si>
  <si>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</si>
  <si>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</si>
  <si>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</si>
  <si>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</si>
  <si>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</si>
  <si>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</si>
  <si>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</si>
  <si>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</si>
  <si>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</si>
  <si>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</si>
  <si>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</si>
  <si>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</si>
  <si>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</si>
  <si>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</si>
  <si>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</si>
  <si>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</si>
  <si>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</si>
  <si>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</si>
  <si>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</si>
  <si>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</si>
  <si>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</si>
  <si>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</si>
  <si>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</si>
  <si>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</si>
  <si>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</si>
  <si>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</si>
  <si>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</si>
  <si>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</si>
  <si>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</si>
  <si>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</si>
  <si>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</si>
  <si>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</si>
  <si>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</si>
  <si>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</si>
  <si>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</si>
  <si>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</si>
  <si>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</si>
  <si>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</si>
  <si>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</si>
  <si>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</si>
  <si>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</si>
  <si>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</si>
  <si>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</si>
  <si>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</si>
  <si>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</si>
  <si>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</si>
  <si>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</si>
  <si>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</si>
  <si>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</si>
  <si>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</si>
  <si>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</si>
  <si>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</si>
  <si>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</si>
  <si>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</si>
  <si>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</si>
  <si>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</si>
  <si>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</si>
  <si>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</si>
  <si>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</si>
  <si>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</si>
  <si>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</si>
  <si>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</si>
  <si>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</si>
  <si>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</si>
  <si>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</si>
  <si>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</si>
  <si>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</si>
  <si>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</si>
  <si>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</si>
  <si>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</si>
  <si>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</si>
  <si>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</si>
  <si>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</si>
  <si>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</si>
  <si>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</si>
  <si>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</si>
  <si>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</si>
  <si>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</si>
  <si>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</si>
  <si>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</si>
  <si>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</si>
  <si>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</si>
  <si>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</si>
  <si>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</si>
  <si>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</si>
  <si>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</si>
  <si>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</si>
  <si>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</si>
  <si>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</si>
  <si>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</si>
  <si>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</si>
  <si>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</si>
  <si>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</si>
  <si>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</si>
  <si>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</si>
  <si>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</si>
  <si>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</si>
  <si>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</si>
  <si>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</si>
  <si>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</si>
  <si>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</si>
  <si>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</si>
  <si>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</si>
  <si>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</si>
  <si>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</si>
  <si>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</si>
  <si>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</si>
  <si>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</si>
  <si>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</si>
  <si>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</si>
  <si>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</si>
  <si>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</si>
  <si>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</si>
  <si>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</si>
  <si>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</si>
  <si>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</si>
  <si>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</si>
  <si>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</si>
  <si>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</si>
  <si>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</si>
  <si>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</si>
  <si>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</si>
  <si>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</si>
  <si>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</si>
  <si>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</si>
  <si>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</si>
  <si>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</si>
  <si>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</si>
  <si>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</si>
  <si>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</si>
  <si>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</si>
  <si>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</si>
  <si>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</si>
  <si>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</si>
  <si>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</si>
  <si>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</si>
  <si>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</si>
  <si>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</si>
  <si>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</si>
  <si>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</si>
  <si>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</si>
  <si>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</si>
  <si>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</si>
  <si>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</si>
  <si>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</si>
  <si>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</si>
  <si>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</si>
  <si>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</si>
  <si>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</si>
  <si>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</si>
  <si>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</si>
  <si>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</si>
  <si>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</si>
  <si>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</si>
  <si>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</si>
  <si>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</si>
  <si>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</si>
  <si>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</si>
  <si>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</si>
  <si>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</si>
  <si>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</si>
  <si>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</si>
  <si>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</si>
  <si>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</si>
  <si>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</si>
  <si>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</si>
  <si>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</si>
  <si>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</si>
  <si>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</si>
  <si>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</si>
  <si>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</si>
  <si>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</si>
  <si>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</si>
  <si>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</si>
  <si>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</si>
  <si>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</si>
  <si>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</si>
  <si>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</si>
  <si>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</si>
  <si>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</si>
  <si>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</si>
  <si>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</si>
  <si>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</si>
  <si>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</si>
  <si>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</si>
  <si>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</si>
  <si>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</si>
  <si>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</si>
  <si>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</si>
  <si>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</si>
  <si>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</si>
  <si>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</si>
  <si>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</si>
  <si>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</si>
  <si>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</si>
  <si>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</si>
  <si>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</si>
  <si>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</si>
  <si>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</si>
  <si>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</si>
  <si>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</si>
  <si>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</si>
  <si>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</si>
  <si>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</si>
  <si>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</si>
  <si>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</si>
  <si>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</si>
  <si>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</si>
  <si>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</si>
  <si>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</si>
  <si>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</si>
  <si>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</si>
  <si>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</si>
  <si>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</si>
  <si>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</si>
  <si>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</si>
  <si>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</si>
  <si>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</si>
  <si>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</si>
  <si>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</si>
  <si>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</si>
  <si>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</si>
  <si>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</si>
  <si>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</si>
  <si>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</si>
  <si>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</si>
  <si>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</si>
  <si>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</si>
  <si>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</si>
  <si>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</si>
  <si>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</si>
  <si>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</si>
  <si>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</si>
  <si>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</si>
  <si>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</si>
  <si>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</si>
  <si>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</si>
  <si>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</si>
  <si>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</si>
  <si>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</si>
  <si>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</si>
  <si>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</si>
  <si>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</si>
  <si>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</si>
  <si>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</si>
  <si>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</si>
  <si>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</si>
  <si>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</si>
  <si>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</si>
  <si>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</si>
  <si>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</si>
  <si>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</si>
  <si>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</si>
  <si>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</si>
  <si>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</si>
  <si>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</si>
  <si>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</si>
  <si>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</si>
  <si>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</si>
  <si>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</si>
  <si>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</si>
  <si>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</si>
  <si>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</si>
  <si>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</si>
  <si>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</si>
  <si>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</si>
  <si>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</si>
  <si>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</si>
  <si>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</si>
  <si>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</si>
  <si>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</si>
  <si>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</si>
  <si>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</si>
  <si>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</si>
  <si>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</si>
  <si>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</si>
  <si>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</si>
  <si>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</si>
  <si>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</si>
  <si>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</si>
  <si>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</si>
  <si>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</si>
  <si>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</si>
  <si>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</si>
  <si>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</si>
  <si>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</si>
  <si>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</si>
  <si>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</si>
  <si>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</si>
  <si>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</si>
  <si>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</si>
  <si>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</si>
  <si>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</si>
  <si>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</si>
  <si>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</si>
  <si>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</si>
  <si>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</si>
  <si>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</si>
  <si>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</si>
  <si>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</si>
  <si>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</si>
  <si>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</si>
  <si>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</si>
  <si>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</si>
  <si>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</si>
  <si>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</si>
  <si>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</si>
  <si>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</si>
  <si>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</si>
  <si>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</si>
  <si>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</si>
  <si>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</si>
  <si>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</si>
  <si>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</si>
  <si>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</si>
  <si>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</si>
  <si>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</si>
  <si>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</si>
  <si>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</si>
  <si>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</si>
  <si>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</si>
  <si>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</si>
  <si>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</si>
  <si>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</si>
  <si>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</si>
  <si>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</si>
  <si>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</si>
  <si>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</si>
  <si>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</si>
  <si>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</si>
  <si>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</si>
  <si>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</si>
  <si>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</si>
  <si>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</si>
  <si>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</si>
  <si>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</si>
  <si>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</si>
  <si>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</si>
  <si>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</si>
  <si>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</si>
  <si>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</si>
  <si>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</si>
  <si>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</si>
  <si>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</si>
  <si>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</si>
  <si>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</si>
  <si>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</si>
  <si>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</si>
  <si>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</si>
  <si>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</si>
  <si>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</si>
  <si>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</si>
  <si>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</si>
  <si>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</si>
  <si>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</si>
  <si>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</si>
  <si>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</si>
  <si>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</si>
  <si>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</si>
  <si>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</si>
  <si>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</si>
  <si>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</si>
  <si>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</si>
  <si>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</si>
  <si>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</si>
  <si>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</si>
  <si>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</si>
  <si>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</si>
  <si>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</si>
  <si>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</si>
  <si>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</si>
  <si>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</si>
  <si>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</si>
  <si>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</si>
  <si>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</si>
  <si>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</si>
  <si>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</si>
  <si>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</si>
  <si>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</si>
  <si>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</si>
  <si>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</si>
  <si>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</si>
  <si>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</si>
  <si>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</si>
  <si>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</si>
  <si>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</si>
  <si>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</si>
  <si>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</si>
  <si>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</si>
  <si>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</si>
  <si>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</si>
  <si>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</si>
  <si>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</si>
  <si>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</si>
  <si>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</si>
  <si>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</si>
  <si>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</si>
  <si>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</si>
  <si>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</si>
  <si>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</si>
  <si>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</si>
  <si>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</si>
  <si>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</si>
  <si>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</si>
  <si>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</si>
  <si>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</si>
  <si>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</si>
  <si>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</si>
  <si>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</si>
  <si>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</si>
  <si>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</si>
  <si>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</si>
  <si>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</si>
  <si>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</si>
  <si>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</si>
  <si>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</si>
  <si>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</si>
  <si>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</si>
  <si>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</si>
  <si>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</si>
  <si>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</si>
  <si>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</si>
  <si>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</si>
  <si>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</si>
  <si>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</si>
  <si>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</si>
  <si>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</si>
  <si>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</si>
  <si>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</si>
  <si>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</si>
  <si>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</si>
  <si>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</si>
  <si>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</si>
  <si>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</si>
  <si>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</si>
  <si>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</si>
  <si>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</si>
  <si>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</si>
  <si>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</si>
  <si>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</si>
  <si>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</si>
  <si>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</si>
  <si>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</si>
  <si>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</si>
  <si>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</si>
  <si>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</si>
  <si>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</si>
  <si>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</si>
  <si>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</si>
  <si>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</si>
  <si>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</si>
  <si>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</si>
  <si>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</si>
  <si>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</si>
  <si>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</si>
  <si>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</si>
  <si>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</si>
  <si>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</si>
  <si>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</si>
  <si>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</si>
  <si>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</si>
  <si>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</si>
  <si>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</si>
  <si>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</si>
  <si>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</si>
  <si>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</si>
  <si>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</si>
  <si>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</si>
  <si>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</si>
  <si>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</si>
  <si>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</si>
  <si>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</si>
  <si>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</si>
  <si>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</si>
  <si>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</si>
  <si>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</si>
  <si>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</si>
  <si>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</si>
  <si>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</si>
  <si>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</si>
  <si>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</si>
  <si>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</si>
  <si>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</si>
  <si>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</si>
  <si>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</si>
  <si>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</si>
  <si>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</si>
  <si>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</si>
  <si>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</si>
  <si>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</si>
  <si>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</si>
  <si>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</si>
  <si>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</si>
  <si>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</si>
  <si>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</si>
  <si>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</si>
  <si>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</si>
  <si>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</si>
  <si>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</si>
  <si>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</si>
  <si>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</si>
  <si>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</si>
  <si>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</si>
  <si>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</si>
  <si>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</si>
  <si>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</si>
  <si>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</si>
  <si>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</si>
  <si>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</si>
  <si>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</si>
  <si>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</si>
  <si>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</si>
  <si>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</si>
  <si>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</si>
  <si>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</si>
  <si>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</si>
  <si>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</si>
  <si>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</si>
  <si>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</si>
  <si>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</si>
  <si>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</si>
  <si>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</si>
  <si>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</si>
  <si>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</si>
  <si>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</si>
  <si>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</si>
  <si>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</si>
  <si>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</si>
  <si>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</si>
  <si>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</si>
  <si>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</si>
  <si>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</si>
  <si>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</si>
  <si>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</si>
  <si>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</si>
  <si>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</si>
  <si>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</si>
  <si>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</si>
  <si>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</si>
  <si>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</si>
  <si>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</si>
  <si>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</si>
  <si>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</si>
  <si>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</si>
  <si>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</si>
  <si>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</si>
  <si>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</si>
  <si>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</si>
  <si>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</si>
  <si>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</si>
  <si>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</si>
  <si>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</si>
  <si>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</si>
  <si>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</si>
  <si>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</si>
  <si>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</si>
  <si>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</si>
  <si>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</si>
  <si>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</si>
  <si>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</si>
  <si>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</si>
  <si>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</si>
  <si>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</si>
  <si>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</si>
  <si>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</si>
  <si>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</si>
  <si>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</si>
  <si>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</si>
  <si>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</si>
  <si>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</si>
  <si>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</si>
  <si>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</si>
  <si>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</si>
  <si>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</si>
  <si>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</si>
  <si>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</si>
  <si>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</si>
  <si>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</si>
  <si>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</si>
  <si>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</si>
  <si>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</si>
  <si>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</si>
  <si>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</si>
  <si>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</si>
  <si>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</si>
  <si>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</si>
  <si>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</si>
  <si>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</si>
  <si>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</si>
  <si>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</si>
  <si>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</si>
  <si>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</si>
  <si>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</si>
  <si>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</si>
  <si>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</si>
  <si>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</si>
  <si>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</si>
  <si>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</si>
  <si>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</si>
  <si>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</si>
  <si>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</si>
  <si>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</si>
  <si>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</si>
  <si>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</si>
  <si>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</si>
  <si>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</si>
  <si>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</si>
  <si>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</si>
  <si>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</si>
  <si>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</si>
  <si>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</si>
  <si>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</si>
  <si>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</si>
  <si>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</si>
  <si>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</si>
  <si>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</si>
  <si>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</si>
  <si>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</si>
  <si>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</si>
  <si>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</si>
  <si>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</si>
  <si>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</si>
  <si>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</si>
  <si>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</si>
  <si>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</si>
  <si>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</si>
  <si>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</si>
  <si>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</si>
  <si>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</si>
  <si>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</si>
  <si>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</si>
  <si>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</si>
  <si>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</si>
  <si>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</si>
  <si>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</si>
  <si>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</si>
  <si>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</si>
  <si>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</si>
  <si>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</si>
  <si>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</si>
  <si>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</si>
  <si>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</si>
  <si>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</si>
  <si>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</si>
  <si>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</si>
  <si>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</si>
  <si>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</si>
  <si>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</si>
  <si>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</si>
  <si>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</si>
  <si>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</si>
  <si>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</si>
  <si>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</si>
  <si>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</si>
  <si>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</si>
  <si>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</si>
  <si>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</si>
  <si>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</si>
  <si>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</si>
  <si>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</si>
  <si>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</si>
  <si>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</si>
  <si>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</si>
  <si>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</si>
  <si>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</si>
  <si>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</si>
  <si>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</si>
  <si>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</si>
  <si>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</si>
  <si>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</si>
  <si>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</si>
  <si>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</si>
  <si>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</si>
  <si>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</si>
  <si>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</si>
  <si>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</si>
  <si>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</si>
  <si>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</si>
  <si>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</si>
  <si>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</si>
  <si>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</si>
  <si>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</si>
  <si>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</si>
  <si>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</si>
  <si>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</si>
  <si>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</si>
  <si>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</si>
  <si>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</si>
  <si>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</si>
  <si>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</si>
  <si>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</si>
  <si>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</si>
  <si>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</si>
  <si>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</si>
  <si>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</si>
  <si>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</si>
  <si>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</si>
  <si>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</si>
  <si>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</si>
  <si>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</si>
  <si>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</si>
  <si>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</si>
  <si>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</si>
  <si>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</si>
  <si>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</si>
  <si>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</si>
  <si>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</si>
  <si>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</si>
  <si>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</si>
  <si>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</si>
  <si>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</si>
  <si>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</si>
  <si>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</si>
  <si>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</si>
  <si>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</si>
  <si>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</si>
  <si>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</si>
  <si>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</si>
  <si>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</si>
  <si>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</si>
  <si>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</si>
  <si>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</si>
  <si>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</si>
  <si>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</si>
  <si>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</si>
  <si>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</si>
  <si>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</si>
  <si>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</si>
  <si>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</si>
  <si>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</si>
  <si>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</si>
  <si>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</si>
  <si>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</si>
  <si>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</si>
  <si>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</si>
  <si>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</si>
  <si>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</si>
  <si>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</si>
  <si>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</si>
  <si>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</si>
  <si>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</si>
  <si>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</si>
  <si>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</si>
  <si>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</si>
  <si>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</si>
  <si>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</si>
  <si>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</si>
  <si>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</si>
  <si>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</si>
  <si>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</si>
  <si>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</si>
  <si>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</si>
  <si>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</si>
  <si>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</si>
  <si>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</si>
  <si>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</si>
  <si>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</si>
  <si>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</si>
  <si>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</si>
  <si>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</si>
  <si>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</si>
  <si>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</si>
  <si>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</si>
  <si>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</si>
  <si>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</si>
  <si>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</si>
  <si>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</si>
  <si>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</si>
  <si>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</si>
  <si>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</si>
  <si>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</si>
  <si>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</si>
  <si>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</si>
  <si>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</si>
  <si>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</si>
  <si>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</si>
  <si>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</si>
  <si>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</si>
  <si>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</si>
  <si>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</si>
  <si>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</si>
  <si>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</si>
  <si>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</si>
  <si>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</si>
  <si>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</si>
  <si>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</si>
  <si>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</si>
  <si>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</si>
  <si>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</si>
  <si>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</si>
  <si>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</si>
  <si>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</si>
  <si>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</si>
  <si>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</si>
  <si>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</si>
  <si>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</si>
  <si>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</si>
  <si>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</si>
  <si>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</si>
  <si>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</si>
  <si>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</si>
  <si>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</si>
  <si>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</si>
  <si>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</si>
  <si>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</si>
  <si>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</si>
  <si>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</si>
  <si>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</si>
  <si>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</si>
  <si>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</si>
  <si>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</si>
  <si>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</si>
  <si>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</si>
  <si>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</si>
  <si>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</si>
  <si>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</si>
  <si>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</si>
  <si>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</si>
  <si>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</si>
  <si>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</si>
  <si>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</si>
  <si>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</si>
  <si>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</si>
  <si>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</si>
  <si>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</si>
  <si>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</si>
  <si>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</si>
  <si>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</si>
  <si>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</si>
  <si>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</si>
  <si>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</si>
  <si>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</si>
  <si>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</si>
  <si>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</si>
  <si>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</si>
  <si>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</si>
  <si>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</si>
  <si>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</si>
  <si>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</si>
  <si>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</si>
  <si>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</si>
  <si>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</si>
  <si>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</si>
  <si>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</si>
  <si>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</si>
  <si>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</si>
  <si>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</si>
  <si>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</si>
  <si>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</si>
  <si>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</si>
  <si>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</si>
  <si>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</si>
  <si>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</si>
  <si>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</si>
  <si>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</si>
  <si>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</si>
  <si>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</si>
  <si>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</si>
  <si>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</si>
  <si>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</si>
  <si>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</si>
  <si>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</si>
  <si>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</si>
  <si>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</si>
  <si>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</si>
  <si>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</si>
  <si>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</si>
  <si>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</si>
  <si>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</si>
  <si>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</si>
  <si>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</si>
  <si>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</si>
  <si>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</si>
  <si>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</si>
  <si>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</si>
  <si>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</si>
  <si>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</si>
  <si>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</si>
  <si>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</si>
  <si>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</si>
  <si>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</si>
  <si>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</si>
  <si>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</si>
  <si>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</si>
  <si>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</si>
  <si>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</si>
  <si>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</si>
  <si>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</si>
  <si>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</si>
  <si>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</si>
  <si>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</si>
  <si>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</si>
  <si>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</si>
  <si>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</si>
  <si>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</si>
  <si>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</si>
  <si>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</si>
  <si>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</si>
  <si>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</si>
  <si>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</si>
  <si>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</si>
  <si>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</si>
  <si>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</si>
  <si>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</si>
  <si>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</si>
  <si>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</si>
  <si>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</si>
  <si>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</si>
  <si>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</si>
  <si>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</si>
  <si>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</si>
  <si>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</si>
  <si>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</si>
  <si>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</si>
  <si>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</si>
  <si>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</si>
  <si>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</si>
  <si>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</si>
  <si>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</si>
  <si>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</si>
  <si>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</si>
  <si>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</si>
  <si>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</si>
  <si>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</si>
  <si>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</si>
  <si>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</si>
  <si>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</si>
  <si>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</si>
  <si>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</si>
  <si>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</si>
  <si>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</si>
  <si>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</si>
  <si>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</si>
  <si>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</si>
  <si>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</si>
  <si>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</si>
  <si>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</si>
  <si>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</si>
  <si>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</si>
  <si>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</si>
  <si>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</si>
  <si>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</si>
  <si>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</si>
  <si>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</si>
  <si>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</si>
  <si>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</si>
  <si>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</si>
  <si>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</si>
  <si>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</si>
  <si>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</si>
  <si>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</si>
  <si>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</si>
  <si>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</si>
  <si>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</si>
  <si>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</si>
  <si>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</si>
  <si>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</si>
  <si>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</si>
  <si>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</si>
  <si>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</si>
  <si>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</si>
  <si>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</si>
  <si>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</si>
  <si>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</si>
  <si>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</si>
  <si>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</si>
  <si>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</si>
  <si>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</si>
  <si>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</si>
  <si>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</si>
  <si>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</si>
  <si>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</si>
  <si>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</si>
  <si>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</si>
  <si>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</si>
  <si>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</si>
  <si>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</si>
  <si>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</si>
  <si>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</si>
  <si>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</si>
  <si>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</si>
  <si>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</si>
  <si>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</si>
  <si>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</si>
  <si>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</si>
  <si>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</si>
  <si>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</si>
  <si>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</si>
  <si>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</si>
  <si>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</si>
  <si>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</si>
  <si>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</si>
  <si>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</si>
  <si>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</si>
  <si>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</si>
  <si>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</si>
  <si>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</si>
  <si>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</si>
  <si>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</si>
  <si>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</si>
  <si>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</si>
  <si>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</si>
  <si>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</si>
  <si>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</si>
  <si>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</si>
  <si>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</si>
  <si>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</si>
  <si>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</si>
  <si>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</si>
  <si>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</si>
  <si>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</si>
  <si>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</si>
  <si>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</si>
  <si>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</si>
  <si>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</si>
  <si>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</si>
  <si>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</si>
  <si>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</si>
  <si>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</si>
  <si>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</si>
  <si>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</si>
  <si>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</si>
  <si>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</si>
  <si>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</si>
  <si>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</si>
  <si>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</si>
  <si>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</si>
  <si>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</si>
  <si>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</si>
  <si>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</si>
  <si>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</si>
  <si>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</si>
  <si>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</si>
  <si>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</si>
  <si>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</si>
  <si>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</si>
  <si>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</si>
  <si>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</si>
  <si>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</si>
  <si>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</si>
  <si>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</si>
  <si>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</si>
  <si>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</si>
  <si>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</si>
  <si>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</si>
  <si>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</si>
  <si>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</si>
  <si>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</si>
  <si>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</si>
  <si>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</si>
  <si>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</si>
  <si>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</si>
  <si>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</si>
  <si>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</si>
  <si>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</si>
  <si>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</si>
  <si>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</si>
  <si>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</si>
  <si>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</si>
  <si>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</si>
  <si>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</si>
  <si>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</si>
  <si>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</si>
  <si>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</si>
  <si>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</si>
  <si>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</si>
  <si>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</si>
  <si>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</si>
  <si>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</si>
  <si>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</si>
  <si>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</si>
  <si>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</si>
  <si>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</si>
  <si>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</si>
  <si>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</si>
  <si>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</si>
  <si>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</si>
  <si>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</si>
  <si>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</si>
  <si>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</si>
  <si>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</si>
  <si>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</si>
  <si>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</si>
  <si>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</si>
  <si>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</si>
  <si>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</si>
  <si>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</si>
  <si>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</si>
  <si>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</si>
  <si>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</si>
  <si>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</si>
  <si>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</si>
  <si>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</si>
  <si>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</si>
  <si>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</si>
  <si>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</si>
  <si>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</si>
  <si>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</si>
  <si>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</si>
  <si>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</si>
  <si>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</si>
  <si>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</si>
  <si>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</si>
  <si>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</si>
  <si>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</si>
  <si>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</si>
  <si>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</si>
  <si>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</si>
  <si>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</si>
  <si>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</si>
  <si>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</si>
  <si>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</si>
  <si>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</si>
  <si>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</si>
  <si>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</si>
  <si>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</si>
  <si>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</si>
  <si>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</si>
  <si>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</si>
  <si>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</si>
  <si>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</si>
  <si>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</si>
  <si>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</si>
  <si>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</si>
  <si>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</si>
  <si>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</si>
  <si>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</si>
  <si>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</si>
  <si>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</si>
  <si>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</si>
  <si>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</si>
  <si>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</si>
  <si>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</si>
  <si>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</si>
  <si>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</si>
  <si>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</si>
  <si>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</si>
  <si>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</si>
  <si>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</si>
  <si>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</si>
  <si>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</si>
  <si>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</si>
  <si>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</si>
  <si>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</si>
  <si>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</si>
  <si>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</si>
  <si>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</si>
  <si>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</si>
  <si>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</si>
  <si>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</si>
  <si>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</si>
  <si>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</si>
  <si>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</si>
  <si>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</si>
  <si>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</si>
  <si>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</si>
  <si>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</si>
  <si>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</si>
  <si>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</si>
  <si>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</si>
  <si>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</si>
  <si>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</si>
  <si>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</si>
  <si>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</si>
  <si>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</si>
  <si>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</si>
  <si>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</si>
  <si>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</si>
  <si>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</si>
  <si>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</si>
  <si>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</si>
  <si>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</si>
  <si>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</si>
  <si>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</si>
  <si>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</si>
  <si>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</si>
  <si>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</si>
  <si>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</si>
  <si>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</si>
  <si>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</si>
  <si>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</si>
  <si>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</si>
  <si>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</si>
  <si>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</si>
  <si>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</si>
  <si>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</si>
  <si>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</si>
  <si>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</si>
  <si>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</si>
  <si>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</si>
  <si>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</si>
  <si>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</si>
  <si>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</si>
  <si>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</si>
  <si>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</si>
  <si>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</si>
  <si>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</si>
  <si>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</si>
  <si>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</si>
  <si>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</si>
  <si>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</si>
  <si>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</si>
  <si>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</si>
  <si>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</si>
  <si>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</si>
  <si>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</si>
  <si>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</si>
  <si>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</si>
  <si>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</si>
  <si>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</si>
  <si>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</si>
  <si>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</si>
  <si>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</si>
  <si>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</si>
  <si>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</si>
  <si>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</si>
  <si>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</si>
  <si>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</si>
  <si>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</si>
  <si>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</si>
  <si>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</si>
  <si>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</si>
  <si>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</si>
  <si>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</si>
  <si>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</si>
  <si>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</si>
  <si>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</si>
  <si>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</si>
  <si>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</si>
  <si>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</si>
  <si>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</si>
  <si>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</si>
  <si>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</si>
  <si>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</si>
  <si>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</si>
  <si>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</si>
  <si>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</si>
  <si>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</si>
  <si>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</si>
  <si>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</si>
  <si>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</si>
  <si>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</si>
  <si>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</si>
  <si>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</si>
  <si>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</si>
  <si>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</si>
  <si>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</si>
  <si>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</si>
  <si>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</si>
  <si>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</si>
  <si>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</si>
  <si>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</si>
  <si>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</si>
  <si>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</si>
  <si>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</si>
  <si>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</si>
  <si>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</si>
  <si>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</si>
  <si>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</si>
  <si>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</si>
  <si>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</si>
  <si>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</si>
  <si>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</si>
  <si>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</si>
  <si>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</si>
  <si>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</si>
  <si>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</si>
  <si>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</si>
  <si>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</si>
  <si>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</si>
  <si>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</si>
  <si>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</si>
  <si>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</si>
  <si>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</si>
  <si>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</si>
  <si>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</si>
  <si>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</si>
  <si>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</si>
  <si>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</si>
  <si>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</si>
  <si>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</si>
  <si>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</si>
  <si>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</si>
  <si>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</si>
  <si>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</si>
  <si>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</si>
  <si>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</si>
  <si>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</si>
  <si>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</si>
  <si>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</si>
  <si>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</si>
  <si>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</si>
  <si>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</si>
  <si>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</si>
  <si>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</si>
  <si>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</si>
  <si>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</si>
  <si>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</si>
  <si>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</si>
  <si>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</si>
  <si>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</si>
  <si>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</si>
  <si>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</si>
  <si>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</si>
  <si>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</si>
  <si>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</si>
  <si>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</si>
  <si>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</si>
  <si>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</si>
  <si>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</si>
  <si>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</si>
  <si>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</si>
  <si>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</si>
  <si>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</si>
  <si>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</si>
  <si>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</si>
  <si>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</si>
  <si>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</si>
  <si>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</si>
  <si>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</si>
  <si>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</si>
  <si>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</si>
  <si>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</si>
  <si>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</si>
  <si>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</si>
  <si>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</si>
  <si>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</si>
  <si>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</si>
  <si>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</si>
  <si>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</si>
  <si>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</si>
  <si>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</si>
  <si>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</si>
  <si>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</si>
  <si>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</si>
  <si>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</si>
  <si>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</si>
  <si>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</si>
  <si>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</si>
  <si>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</si>
  <si>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</si>
  <si>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</si>
  <si>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</si>
  <si>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</si>
  <si>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</si>
  <si>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</si>
  <si>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</si>
  <si>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</si>
  <si>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</si>
  <si>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</si>
  <si>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</si>
  <si>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</si>
  <si>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</si>
  <si>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</si>
  <si>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</si>
  <si>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</si>
  <si>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</si>
  <si>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</si>
  <si>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</si>
  <si>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</si>
  <si>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</si>
  <si>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</si>
  <si>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</si>
  <si>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</si>
  <si>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</si>
  <si>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</si>
  <si>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</si>
  <si>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</si>
  <si>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</si>
  <si>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</si>
  <si>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</si>
  <si>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</si>
  <si>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</si>
  <si>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</si>
  <si>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</si>
  <si>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</si>
  <si>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</si>
  <si>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</si>
  <si>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</si>
  <si>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</si>
  <si>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</si>
  <si>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</si>
  <si>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</si>
  <si>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</si>
  <si>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</si>
  <si>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</si>
  <si>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</si>
  <si>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</si>
  <si>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</si>
  <si>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</si>
  <si>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</si>
  <si>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</si>
  <si>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</si>
  <si>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</si>
  <si>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</si>
  <si>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</si>
  <si>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</si>
  <si>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</si>
  <si>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</si>
  <si>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</si>
  <si>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</si>
  <si>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</si>
  <si>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</si>
  <si>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</si>
  <si>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</si>
  <si>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</si>
  <si>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</si>
  <si>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</si>
  <si>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</si>
  <si>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</si>
  <si>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</si>
  <si>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</si>
  <si>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</si>
  <si>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</si>
  <si>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</si>
  <si>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</si>
  <si>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</si>
  <si>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</si>
  <si>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</si>
  <si>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</si>
  <si>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</si>
  <si>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</si>
  <si>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</si>
  <si>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</si>
  <si>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</si>
  <si>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</si>
  <si>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</si>
  <si>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</si>
  <si>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</si>
  <si>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</si>
  <si>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</si>
  <si>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</si>
  <si>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</si>
  <si>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</si>
  <si>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</si>
  <si>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</si>
  <si>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</si>
  <si>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</si>
  <si>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</si>
  <si>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</si>
  <si>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</si>
  <si>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</si>
  <si>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</si>
  <si>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</si>
  <si>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</si>
  <si>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</si>
  <si>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</si>
  <si>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</si>
  <si>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</si>
  <si>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</si>
  <si>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</si>
  <si>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</si>
  <si>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</si>
  <si>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</si>
  <si>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</si>
  <si>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</si>
  <si>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</si>
  <si>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</si>
  <si>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</si>
  <si>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</si>
  <si>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</si>
  <si>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</si>
  <si>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</si>
  <si>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</si>
  <si>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</si>
  <si>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</si>
  <si>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</si>
  <si>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</si>
  <si>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</si>
  <si>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</si>
  <si>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</si>
  <si>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</si>
  <si>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</si>
  <si>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</si>
  <si>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</si>
  <si>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</si>
  <si>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</si>
  <si>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</si>
  <si>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</si>
  <si>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</si>
  <si>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</si>
  <si>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</si>
  <si>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</si>
  <si>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</si>
  <si>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</si>
  <si>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</si>
  <si>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</si>
  <si>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</si>
  <si>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</si>
  <si>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</si>
  <si>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</si>
  <si>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</si>
  <si>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</si>
  <si>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</si>
  <si>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</si>
  <si>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</si>
  <si>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</si>
  <si>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</si>
  <si>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</si>
  <si>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</si>
  <si>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</si>
  <si>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</si>
  <si>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</si>
  <si>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</si>
  <si>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</si>
  <si>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</si>
  <si>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</si>
  <si>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</si>
  <si>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</si>
  <si>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</si>
  <si>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</si>
  <si>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</si>
  <si>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</si>
  <si>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</si>
  <si>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</si>
  <si>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</si>
  <si>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</si>
  <si>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</si>
  <si>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</si>
  <si>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</si>
  <si>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</si>
  <si>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</si>
  <si>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</si>
  <si>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</si>
  <si>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</si>
  <si>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</si>
  <si>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</si>
  <si>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</si>
  <si>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</si>
  <si>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</si>
  <si>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</si>
  <si>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</si>
  <si>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</si>
  <si>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</si>
  <si>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</si>
  <si>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</si>
  <si>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</si>
  <si>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</si>
  <si>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</si>
  <si>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</si>
  <si>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</si>
  <si>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</si>
  <si>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</si>
  <si>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</si>
  <si>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</si>
  <si>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</si>
  <si>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</si>
  <si>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</si>
  <si>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</si>
  <si>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</si>
  <si>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</si>
  <si>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</si>
  <si>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</si>
  <si>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</si>
  <si>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</si>
  <si>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</si>
  <si>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</si>
  <si>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</si>
  <si>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</si>
  <si>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</si>
  <si>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</si>
  <si>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</si>
  <si>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</si>
  <si>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</si>
  <si>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</si>
  <si>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</si>
  <si>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</si>
  <si>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</si>
  <si>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</si>
  <si>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</si>
  <si>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</si>
  <si>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</si>
  <si>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</si>
  <si>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</si>
  <si>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</si>
  <si>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</si>
  <si>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</si>
  <si>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</si>
  <si>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</si>
  <si>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</si>
  <si>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</si>
  <si>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</si>
  <si>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</si>
  <si>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</si>
  <si>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</si>
  <si>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</si>
  <si>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</si>
  <si>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</si>
  <si>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</si>
  <si>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</si>
  <si>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</si>
  <si>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</si>
  <si>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</si>
  <si>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</si>
  <si>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</si>
  <si>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</si>
  <si>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</si>
  <si>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</si>
  <si>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</si>
  <si>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</si>
  <si>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</si>
  <si>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</si>
  <si>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</si>
  <si>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</si>
  <si>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</si>
  <si>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</si>
  <si>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</si>
  <si>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</si>
  <si>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</si>
  <si>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</si>
  <si>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</si>
  <si>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</si>
  <si>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</si>
  <si>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</si>
  <si>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</si>
  <si>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</si>
  <si>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</si>
  <si>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</si>
  <si>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</si>
  <si>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</si>
  <si>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</si>
  <si>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</si>
  <si>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</si>
  <si>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</si>
  <si>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</si>
  <si>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</si>
  <si>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</si>
  <si>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</si>
  <si>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</si>
  <si>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</si>
  <si>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</si>
  <si>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</si>
  <si>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</si>
  <si>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</si>
  <si>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</si>
  <si>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</si>
  <si>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</si>
  <si>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</si>
  <si>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</si>
  <si>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</si>
  <si>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</si>
  <si>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</si>
  <si>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</si>
  <si>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</si>
  <si>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</si>
  <si>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</si>
  <si>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</si>
  <si>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</si>
  <si>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</si>
  <si>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</si>
  <si>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</si>
  <si>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</si>
  <si>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</si>
  <si>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</si>
  <si>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</si>
  <si>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</si>
  <si>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</si>
  <si>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</si>
  <si>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</si>
  <si>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</si>
  <si>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</si>
  <si>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</si>
  <si>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</si>
  <si>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</si>
  <si>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</si>
  <si>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</si>
  <si>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</si>
  <si>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</si>
  <si>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</si>
  <si>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</si>
  <si>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</si>
  <si>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</si>
  <si>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</si>
  <si>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</si>
  <si>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</si>
  <si>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</si>
  <si>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</si>
  <si>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</si>
  <si>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</si>
  <si>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</si>
  <si>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</si>
  <si>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</si>
  <si>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</si>
  <si>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</si>
  <si>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</si>
  <si>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</si>
  <si>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</si>
  <si>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</si>
  <si>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</si>
  <si>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</si>
  <si>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</si>
  <si>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</si>
  <si>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</si>
  <si>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</si>
  <si>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</si>
  <si>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</si>
  <si>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</si>
  <si>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</si>
  <si>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</si>
  <si>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</si>
  <si>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</si>
  <si>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</si>
  <si>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</si>
  <si>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</si>
  <si>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</si>
  <si>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</si>
  <si>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</si>
  <si>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</si>
  <si>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</si>
  <si>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</si>
  <si>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</si>
  <si>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</si>
  <si>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</si>
  <si>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</si>
  <si>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</si>
  <si>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</si>
  <si>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</si>
  <si>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</si>
  <si>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</si>
  <si>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</si>
  <si>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</si>
  <si>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</si>
  <si>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</si>
  <si>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</si>
  <si>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</si>
  <si>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</si>
  <si>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</si>
  <si>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</si>
  <si>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</si>
  <si>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</si>
  <si>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</si>
  <si>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</si>
  <si>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</si>
  <si>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</si>
  <si>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</si>
  <si>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</si>
  <si>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</si>
  <si>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</si>
  <si>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</si>
  <si>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</si>
  <si>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</si>
  <si>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</si>
  <si>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</si>
  <si>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</si>
  <si>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</si>
  <si>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</si>
  <si>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</si>
  <si>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</si>
  <si>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</si>
  <si>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</si>
  <si>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</si>
  <si>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</si>
  <si>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</si>
  <si>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</si>
  <si>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</si>
  <si>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</si>
  <si>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</si>
  <si>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</si>
  <si>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</si>
  <si>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</si>
  <si>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</si>
  <si>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</si>
  <si>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</si>
  <si>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</si>
  <si>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</si>
  <si>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</si>
  <si>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</si>
  <si>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</si>
  <si>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</si>
  <si>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</si>
  <si>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</si>
  <si>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</si>
  <si>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</si>
  <si>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</si>
  <si>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</si>
  <si>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</si>
  <si>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</si>
  <si>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</si>
  <si>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</si>
  <si>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</si>
  <si>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</si>
  <si>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</si>
  <si>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</si>
  <si>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</si>
  <si>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</si>
  <si>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</si>
  <si>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</si>
  <si>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</si>
  <si>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</si>
  <si>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</si>
  <si>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</si>
  <si>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</si>
  <si>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</si>
  <si>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</si>
  <si>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</si>
  <si>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</si>
  <si>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</si>
  <si>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</si>
  <si>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</si>
  <si>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</si>
  <si>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</si>
  <si>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</si>
  <si>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</si>
  <si>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</si>
  <si>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</si>
  <si>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</si>
  <si>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</si>
  <si>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</si>
  <si>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</si>
  <si>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</si>
  <si>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</si>
  <si>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</si>
  <si>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</si>
  <si>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</si>
  <si>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</si>
  <si>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</si>
  <si>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</si>
  <si>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</si>
  <si>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</si>
  <si>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</si>
  <si>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</si>
  <si>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</si>
  <si>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</si>
  <si>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</si>
  <si>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</si>
  <si>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</si>
  <si>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</si>
  <si>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</si>
  <si>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</si>
  <si>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</si>
  <si>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</si>
  <si>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</si>
  <si>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</si>
  <si>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</si>
  <si>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</si>
  <si>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</si>
  <si>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</si>
  <si>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</si>
  <si>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</si>
  <si>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</si>
  <si>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</si>
  <si>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</si>
  <si>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</si>
  <si>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</si>
  <si>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</si>
  <si>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</si>
  <si>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</si>
  <si>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</si>
  <si>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</si>
  <si>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</si>
  <si>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</si>
  <si>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</si>
  <si>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</si>
  <si>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</si>
  <si>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</si>
  <si>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</si>
  <si>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</si>
  <si>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</si>
  <si>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</si>
  <si>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</si>
  <si>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</si>
  <si>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</si>
  <si>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</si>
  <si>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</si>
  <si>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</si>
  <si>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</si>
  <si>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</si>
  <si>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</si>
  <si>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</si>
  <si>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</si>
  <si>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</si>
  <si>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</si>
  <si>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</si>
  <si>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</si>
  <si>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</si>
  <si>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</si>
  <si>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</si>
  <si>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</si>
  <si>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</si>
  <si>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</si>
  <si>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</si>
  <si>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</si>
  <si>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</si>
  <si>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</si>
  <si>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</si>
  <si>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</si>
  <si>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</si>
  <si>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</si>
  <si>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</si>
  <si>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</si>
  <si>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</si>
  <si>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</si>
  <si>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</si>
  <si>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</si>
  <si>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</si>
  <si>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</si>
  <si>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</si>
  <si>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</si>
  <si>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</si>
  <si>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</si>
  <si>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</si>
  <si>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</si>
  <si>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</si>
  <si>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</si>
  <si>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</si>
  <si>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</si>
  <si>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</si>
  <si>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</si>
  <si>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</si>
  <si>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</si>
  <si>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</si>
  <si>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</si>
  <si>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</si>
  <si>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</si>
  <si>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</si>
  <si>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</si>
  <si>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</si>
  <si>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</si>
  <si>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</si>
  <si>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</si>
  <si>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</si>
  <si>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</si>
  <si>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</si>
  <si>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</si>
  <si>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</si>
  <si>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</si>
  <si>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</si>
  <si>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</si>
  <si>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</si>
  <si>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</si>
  <si>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</si>
  <si>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</si>
  <si>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</si>
  <si>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</si>
  <si>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</si>
  <si>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</si>
  <si>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</si>
  <si>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</si>
  <si>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</si>
  <si>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</si>
  <si>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</si>
  <si>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</si>
  <si>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</si>
  <si>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</si>
  <si>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</si>
  <si>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</si>
  <si>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</si>
  <si>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</si>
  <si>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</si>
  <si>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</si>
  <si>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</si>
  <si>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</si>
  <si>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</si>
  <si>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</si>
  <si>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</si>
  <si>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</si>
  <si>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</si>
  <si>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</si>
  <si>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</si>
  <si>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</si>
  <si>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</si>
  <si>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</si>
  <si>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</si>
  <si>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</si>
  <si>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</si>
  <si>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</si>
  <si>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</si>
  <si>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</si>
  <si>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</si>
  <si>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</si>
  <si>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</si>
  <si>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</si>
  <si>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</si>
  <si>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</si>
  <si>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</si>
  <si>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</si>
  <si>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</si>
  <si>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</si>
  <si>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</si>
  <si>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</si>
  <si>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</si>
  <si>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</si>
  <si>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</si>
  <si>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</si>
  <si>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</si>
  <si>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</si>
  <si>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</si>
  <si>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</si>
  <si>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</si>
  <si>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</si>
  <si>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</si>
  <si>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</si>
  <si>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</si>
  <si>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</si>
  <si>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</si>
  <si>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</si>
  <si>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</si>
  <si>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</si>
  <si>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</si>
  <si>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</si>
  <si>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</si>
  <si>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</si>
  <si>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</si>
  <si>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</si>
  <si>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</si>
  <si>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</si>
  <si>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</si>
  <si>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</si>
  <si>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</si>
  <si>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</si>
  <si>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</si>
  <si>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</si>
  <si>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</si>
  <si>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</si>
  <si>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</si>
  <si>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</si>
  <si>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</si>
  <si>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</si>
  <si>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</si>
  <si>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</si>
  <si>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</si>
  <si>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</si>
  <si>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</si>
  <si>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</si>
  <si>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</si>
  <si>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</si>
  <si>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</si>
  <si>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</si>
  <si>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</si>
  <si>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</si>
  <si>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</si>
  <si>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</si>
  <si>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</si>
  <si>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</si>
  <si>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</si>
  <si>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</si>
  <si>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</si>
  <si>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</si>
  <si>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</si>
  <si>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</si>
  <si>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</si>
  <si>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</si>
  <si>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</si>
  <si>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</si>
  <si>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</si>
  <si>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</si>
  <si>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</si>
  <si>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</si>
  <si>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</si>
  <si>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</si>
  <si>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</si>
  <si>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</si>
  <si>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</si>
  <si>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</si>
  <si>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</si>
  <si>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</si>
  <si>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</si>
  <si>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</si>
  <si>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</si>
  <si>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</si>
  <si>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</si>
  <si>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</si>
  <si>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</si>
  <si>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</si>
  <si>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</si>
  <si>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</si>
  <si>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</si>
  <si>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</si>
  <si>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</si>
  <si>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</si>
  <si>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</si>
  <si>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</si>
  <si>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</si>
  <si>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</si>
  <si>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</si>
  <si>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</si>
  <si>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</si>
  <si>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</si>
  <si>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</si>
  <si>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</si>
  <si>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</si>
  <si>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</si>
  <si>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</si>
  <si>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</si>
  <si>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</si>
  <si>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</si>
  <si>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</si>
  <si>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</si>
  <si>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</si>
  <si>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</si>
  <si>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</si>
  <si>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</si>
  <si>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</si>
  <si>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</si>
  <si>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</si>
  <si>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</si>
  <si>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</si>
  <si>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</si>
  <si>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</si>
  <si>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</si>
  <si>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</si>
  <si>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</si>
  <si>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</si>
  <si>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</si>
  <si>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</si>
  <si>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</si>
  <si>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</si>
  <si>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</si>
  <si>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</si>
  <si>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</si>
  <si>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</si>
  <si>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</si>
  <si>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</si>
  <si>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</si>
  <si>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</si>
  <si>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</si>
  <si>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</si>
  <si>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</si>
  <si>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</si>
  <si>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</si>
  <si>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</si>
  <si>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</si>
  <si>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</si>
  <si>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</si>
  <si>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</si>
  <si>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</si>
  <si>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</si>
  <si>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</si>
  <si>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</si>
  <si>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</si>
  <si>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</si>
  <si>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</si>
  <si>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</si>
  <si>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</si>
  <si>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</si>
  <si>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</si>
  <si>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</si>
  <si>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</si>
  <si>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</si>
  <si>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</si>
  <si>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</si>
  <si>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</si>
  <si>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</si>
  <si>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</si>
  <si>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</si>
  <si>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</si>
  <si>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</si>
  <si>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</si>
  <si>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</si>
  <si>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</si>
  <si>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</si>
  <si>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</si>
  <si>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</si>
  <si>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</si>
  <si>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</si>
  <si>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</si>
  <si>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</si>
  <si>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</si>
  <si>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</si>
  <si>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</si>
  <si>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</si>
  <si>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</si>
  <si>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</si>
  <si>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</si>
  <si>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</si>
  <si>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</si>
  <si>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</si>
  <si>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</si>
  <si>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</si>
  <si>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</si>
  <si>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</si>
  <si>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</si>
  <si>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</si>
  <si>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</si>
  <si>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</si>
  <si>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</si>
  <si>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</si>
  <si>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</si>
  <si>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</si>
  <si>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</si>
  <si>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</si>
  <si>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</si>
  <si>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</si>
  <si>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</si>
  <si>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</si>
  <si>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</si>
  <si>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</si>
  <si>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</si>
  <si>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</si>
  <si>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</si>
  <si>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</si>
  <si>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</si>
  <si>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</si>
  <si>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</si>
  <si>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</si>
  <si>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</si>
  <si>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</si>
  <si>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</si>
  <si>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</si>
  <si>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</si>
  <si>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</si>
  <si>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</si>
  <si>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</si>
  <si>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</si>
  <si>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</si>
  <si>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</si>
  <si>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</si>
  <si>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</si>
  <si>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</si>
  <si>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</si>
  <si>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</si>
  <si>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</si>
  <si>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</si>
  <si>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</si>
  <si>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</si>
  <si>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</si>
  <si>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</si>
  <si>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</si>
  <si>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</si>
  <si>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</si>
  <si>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</si>
  <si>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</si>
  <si>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</si>
  <si>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</si>
  <si>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</si>
  <si>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</si>
  <si>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</si>
  <si>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</si>
  <si>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</si>
  <si>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</si>
  <si>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</si>
  <si>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</si>
  <si>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</si>
  <si>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</si>
  <si>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</si>
  <si>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</si>
  <si>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</si>
  <si>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</si>
  <si>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</si>
  <si>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</si>
  <si>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</si>
  <si>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</si>
  <si>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</si>
  <si>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</si>
  <si>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</si>
  <si>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</si>
  <si>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</si>
  <si>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</si>
  <si>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</si>
  <si>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</si>
  <si>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</si>
  <si>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</si>
  <si>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</si>
  <si>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</si>
  <si>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</si>
  <si>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</si>
  <si>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</si>
  <si>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</si>
  <si>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</si>
  <si>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</si>
  <si>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</si>
  <si>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</si>
  <si>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</si>
  <si>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</si>
  <si>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</si>
  <si>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</si>
  <si>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</si>
  <si>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</si>
  <si>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</si>
  <si>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</si>
  <si>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</si>
  <si>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</si>
  <si>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</si>
  <si>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</si>
  <si>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</si>
  <si>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</si>
  <si>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</si>
  <si>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</si>
  <si>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</si>
  <si>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</si>
  <si>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</si>
  <si>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</si>
  <si>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</si>
  <si>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</si>
  <si>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</si>
  <si>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</si>
  <si>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</si>
  <si>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</si>
  <si>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</si>
  <si>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</si>
  <si>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</si>
  <si>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</si>
  <si>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</si>
  <si>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</si>
  <si>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</si>
  <si>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</si>
  <si>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</si>
  <si>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</si>
  <si>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</si>
  <si>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</si>
  <si>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</si>
  <si>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</si>
  <si>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</si>
  <si>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</si>
  <si>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</si>
  <si>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</si>
  <si>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</si>
  <si>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</si>
  <si>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</si>
  <si>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</si>
  <si>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</si>
  <si>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</si>
  <si>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</si>
  <si>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</si>
  <si>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</si>
  <si>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</si>
  <si>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</si>
  <si>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</si>
  <si>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</si>
  <si>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</si>
  <si>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</si>
  <si>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</si>
  <si>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</si>
  <si>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</si>
  <si>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</si>
  <si>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</si>
  <si>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</si>
  <si>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</si>
  <si>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</si>
  <si>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</si>
  <si>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</si>
  <si>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</si>
  <si>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</si>
  <si>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</si>
  <si>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</si>
  <si>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</si>
  <si>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</si>
  <si>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</si>
  <si>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</si>
  <si>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</si>
  <si>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</si>
  <si>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</si>
  <si>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</si>
  <si>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</si>
  <si>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</si>
  <si>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</si>
  <si>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</si>
  <si>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</si>
  <si>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</si>
  <si>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</si>
  <si>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</si>
  <si>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</si>
  <si>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</si>
  <si>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</si>
  <si>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</si>
  <si>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</si>
  <si>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</si>
  <si>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</si>
  <si>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</si>
  <si>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</si>
  <si>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</si>
  <si>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</si>
  <si>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</si>
  <si>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</si>
  <si>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</si>
  <si>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</si>
  <si>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</si>
  <si>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</si>
  <si>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</si>
  <si>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</si>
  <si>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</si>
  <si>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</si>
  <si>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</si>
  <si>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</si>
  <si>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</si>
  <si>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</si>
  <si>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</si>
  <si>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</si>
  <si>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</si>
  <si>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</si>
  <si>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</si>
  <si>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</si>
  <si>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</si>
  <si>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</si>
  <si>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</si>
  <si>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</si>
  <si>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</si>
  <si>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</si>
  <si>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</si>
  <si>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</si>
  <si>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</si>
  <si>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</si>
  <si>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</si>
  <si>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</si>
  <si>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</si>
  <si>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</si>
  <si>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</si>
  <si>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</si>
  <si>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</si>
  <si>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</si>
  <si>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</si>
  <si>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</si>
  <si>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</si>
  <si>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</si>
  <si>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</si>
  <si>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</si>
  <si>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</si>
  <si>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</si>
  <si>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</si>
  <si>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</si>
  <si>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</si>
  <si>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</si>
  <si>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</si>
  <si>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</si>
  <si>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</si>
  <si>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</si>
  <si>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</si>
  <si>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</si>
  <si>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</si>
  <si>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</si>
  <si>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</si>
  <si>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</si>
  <si>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</si>
  <si>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</si>
  <si>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</si>
  <si>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</si>
  <si>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</si>
  <si>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</si>
  <si>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</si>
  <si>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</si>
  <si>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</si>
  <si>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</si>
  <si>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</si>
  <si>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</si>
  <si>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</si>
  <si>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</si>
  <si>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</si>
  <si>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</si>
  <si>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</si>
  <si>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</si>
  <si>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</si>
  <si>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</si>
  <si>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</si>
  <si>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</si>
  <si>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</si>
  <si>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</si>
  <si>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</si>
  <si>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</si>
  <si>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</si>
  <si>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</si>
  <si>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</si>
  <si>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</si>
  <si>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</si>
  <si>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</si>
  <si>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</si>
  <si>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</si>
  <si>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</si>
  <si>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</si>
  <si>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</si>
  <si>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</si>
  <si>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</si>
  <si>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</si>
  <si>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</si>
  <si>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</si>
  <si>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</si>
  <si>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</si>
  <si>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</si>
  <si>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</si>
  <si>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</si>
  <si>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</si>
  <si>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</si>
  <si>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</si>
  <si>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</si>
  <si>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</si>
  <si>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</si>
  <si>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</si>
  <si>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</si>
  <si>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</si>
  <si>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</si>
  <si>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</si>
  <si>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</si>
  <si>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</si>
  <si>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</si>
  <si>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</si>
  <si>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</si>
  <si>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</si>
  <si>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</si>
  <si>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</si>
  <si>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</si>
  <si>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</si>
  <si>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</si>
  <si>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</si>
  <si>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</si>
  <si>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</si>
  <si>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</si>
  <si>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</si>
  <si>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</si>
  <si>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</si>
  <si>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</si>
  <si>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</si>
  <si>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</si>
  <si>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</si>
  <si>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</si>
  <si>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</si>
  <si>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</si>
  <si>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</si>
  <si>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</si>
  <si>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</si>
  <si>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</si>
  <si>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</si>
  <si>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</si>
  <si>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</si>
  <si>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</si>
  <si>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</si>
  <si>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</si>
  <si>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</si>
  <si>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</si>
  <si>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</si>
  <si>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</si>
  <si>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</si>
  <si>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</si>
  <si>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</si>
  <si>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</si>
  <si>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</si>
  <si>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</si>
  <si>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</si>
  <si>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</si>
  <si>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</si>
  <si>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</si>
  <si>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</si>
  <si>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</si>
  <si>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</si>
  <si>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</si>
  <si>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</si>
  <si>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</si>
  <si>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</si>
  <si>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</si>
  <si>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</si>
  <si>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</si>
  <si>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</si>
  <si>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</si>
  <si>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</si>
  <si>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</si>
  <si>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</si>
  <si>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</si>
  <si>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</si>
  <si>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</si>
  <si>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</si>
  <si>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</si>
  <si>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</si>
  <si>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</si>
  <si>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</si>
  <si>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</si>
  <si>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</si>
  <si>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</si>
  <si>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</si>
  <si>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</si>
  <si>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</si>
  <si>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</si>
  <si>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</si>
  <si>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</si>
  <si>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</si>
  <si>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</si>
  <si>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</si>
  <si>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</si>
  <si>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</si>
  <si>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</si>
  <si>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</si>
  <si>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</si>
  <si>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</si>
  <si>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</si>
  <si>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</si>
  <si>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</si>
  <si>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</si>
  <si>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</si>
  <si>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</si>
  <si>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</si>
  <si>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</si>
  <si>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</si>
  <si>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</si>
  <si>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</si>
  <si>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</si>
  <si>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</si>
  <si>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</si>
  <si>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</si>
  <si>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</si>
  <si>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</si>
  <si>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</si>
  <si>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</si>
  <si>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</si>
  <si>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</si>
  <si>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</si>
  <si>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</si>
  <si>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</si>
  <si>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</si>
  <si>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</si>
  <si>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</si>
  <si>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</si>
  <si>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</si>
  <si>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</si>
  <si>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</si>
  <si>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</si>
  <si>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</si>
  <si>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</si>
  <si>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</si>
  <si>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</si>
  <si>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</si>
  <si>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</si>
  <si>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</si>
  <si>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</si>
  <si>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</si>
  <si>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</si>
  <si>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</si>
  <si>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</si>
  <si>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</si>
  <si>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</si>
  <si>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</si>
  <si>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</si>
  <si>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</si>
  <si>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</si>
  <si>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</si>
  <si>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</si>
  <si>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</si>
  <si>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</si>
  <si>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</si>
  <si>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</si>
  <si>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</si>
  <si>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</si>
  <si>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</si>
  <si>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</si>
  <si>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</si>
  <si>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</si>
  <si>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</si>
  <si>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</si>
  <si>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</si>
  <si>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</si>
  <si>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</si>
  <si>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</si>
  <si>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</si>
  <si>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</si>
  <si>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</si>
  <si>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</si>
  <si>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</si>
  <si>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</si>
  <si>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</si>
  <si>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</si>
  <si>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</si>
  <si>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</si>
  <si>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</si>
  <si>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</si>
  <si>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</si>
  <si>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</si>
  <si>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</si>
  <si>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</si>
  <si>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</si>
  <si>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</si>
  <si>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</si>
  <si>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</si>
  <si>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</si>
  <si>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</si>
  <si>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</si>
  <si>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</si>
  <si>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</si>
  <si>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</si>
  <si>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</si>
  <si>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</si>
  <si>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</si>
  <si>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</si>
  <si>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</si>
  <si>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</si>
  <si>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</si>
  <si>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</si>
  <si>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</si>
  <si>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</si>
  <si>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</si>
  <si>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</si>
  <si>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</si>
  <si>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</si>
  <si>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</si>
  <si>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</si>
  <si>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</si>
  <si>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</si>
  <si>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</si>
  <si>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</si>
  <si>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</si>
  <si>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</si>
  <si>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</si>
  <si>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</si>
  <si>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</si>
  <si>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</si>
  <si>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</si>
  <si>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</si>
  <si>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</si>
  <si>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</si>
  <si>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</si>
  <si>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</si>
  <si>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</si>
  <si>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</si>
  <si>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</si>
  <si>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</si>
  <si>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</si>
  <si>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</si>
  <si>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</si>
  <si>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</si>
  <si>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</si>
  <si>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</si>
  <si>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</si>
  <si>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</si>
  <si>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</si>
  <si>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</si>
  <si>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</si>
  <si>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</si>
  <si>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</si>
  <si>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</si>
  <si>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</si>
  <si>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</si>
  <si>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</si>
  <si>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</si>
  <si>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</si>
  <si>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</si>
  <si>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</si>
  <si>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</si>
  <si>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</si>
  <si>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</si>
  <si>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</si>
  <si>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</si>
  <si>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</si>
  <si>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</si>
  <si>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</si>
  <si>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</si>
  <si>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</si>
  <si>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</si>
  <si>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</si>
  <si>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</si>
  <si>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</si>
  <si>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</si>
  <si>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</si>
  <si>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</si>
  <si>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</si>
  <si>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</si>
  <si>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</si>
  <si>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</si>
  <si>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</si>
  <si>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</si>
  <si>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</si>
  <si>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</si>
  <si>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</si>
  <si>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</si>
  <si>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</si>
  <si>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</si>
  <si>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</si>
  <si>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</si>
  <si>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</si>
  <si>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</si>
  <si>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</si>
  <si>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</si>
  <si>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</si>
  <si>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</si>
  <si>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</si>
  <si>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</si>
  <si>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</si>
  <si>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</si>
  <si>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</si>
  <si>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</si>
  <si>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</si>
  <si>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</si>
  <si>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</si>
  <si>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</si>
  <si>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</si>
  <si>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</si>
  <si>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</si>
  <si>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</si>
  <si>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</si>
  <si>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</si>
  <si>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</si>
  <si>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</si>
  <si>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</si>
  <si>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</si>
  <si>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</si>
  <si>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</si>
  <si>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</si>
  <si>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</si>
  <si>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</si>
  <si>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</si>
  <si>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</si>
  <si>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</si>
  <si>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</si>
  <si>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</si>
  <si>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</si>
  <si>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</si>
  <si>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</si>
  <si>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</si>
  <si>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</si>
  <si>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</si>
  <si>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</si>
  <si>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</si>
  <si>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</si>
  <si>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</si>
  <si>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</si>
  <si>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</si>
  <si>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</si>
  <si>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</si>
  <si>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</si>
  <si>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</si>
  <si>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</si>
  <si>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</si>
  <si>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</si>
  <si>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</si>
  <si>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</si>
  <si>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</si>
  <si>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</si>
  <si>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</si>
  <si>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</si>
  <si>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</si>
  <si>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</si>
  <si>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</si>
  <si>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</si>
  <si>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</si>
  <si>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</si>
  <si>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</si>
  <si>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</si>
  <si>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</si>
  <si>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</si>
  <si>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</si>
  <si>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</si>
  <si>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</si>
  <si>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</si>
  <si>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</si>
  <si>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</si>
  <si>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</si>
  <si>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</si>
  <si>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</si>
  <si>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</si>
  <si>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</si>
  <si>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</si>
  <si>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</si>
  <si>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</si>
  <si>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</si>
  <si>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</si>
  <si>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</si>
  <si>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</si>
  <si>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</si>
  <si>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</si>
  <si>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</si>
  <si>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</si>
  <si>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</si>
  <si>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</si>
  <si>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</si>
  <si>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</si>
  <si>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</si>
  <si>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</si>
  <si>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</si>
  <si>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</si>
  <si>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</si>
  <si>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</si>
  <si>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</si>
  <si>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</si>
  <si>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</si>
  <si>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</si>
  <si>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</si>
  <si>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</si>
  <si>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</si>
  <si>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</si>
  <si>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</si>
  <si>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</si>
  <si>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</si>
  <si>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</si>
  <si>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</si>
  <si>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</si>
  <si>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</si>
  <si>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</si>
  <si>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</si>
  <si>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</si>
  <si>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</si>
  <si>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</si>
  <si>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</si>
  <si>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</si>
  <si>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</si>
  <si>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</si>
  <si>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</si>
  <si>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</si>
  <si>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</si>
  <si>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</si>
  <si>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</si>
  <si>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</si>
  <si>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</si>
  <si>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</si>
  <si>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</si>
  <si>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</si>
  <si>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</si>
  <si>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</si>
  <si>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</si>
  <si>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</si>
  <si>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</si>
  <si>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</si>
  <si>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</si>
  <si>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</si>
  <si>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</si>
  <si>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</si>
  <si>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</si>
  <si>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</si>
  <si>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</si>
  <si>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</si>
  <si>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</si>
  <si>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</si>
  <si>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</si>
  <si>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</si>
  <si>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</si>
  <si>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</si>
  <si>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</si>
  <si>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</si>
  <si>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</si>
  <si>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</si>
  <si>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</si>
  <si>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</si>
  <si>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</si>
  <si>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</si>
  <si>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</si>
  <si>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</si>
  <si>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</si>
  <si>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</si>
  <si>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</si>
  <si>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</si>
  <si>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</si>
  <si>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</si>
  <si>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</si>
  <si>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</si>
  <si>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</si>
  <si>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</si>
  <si>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</si>
  <si>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</si>
  <si>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</si>
  <si>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</si>
  <si>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</si>
  <si>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</si>
  <si>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</si>
  <si>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</si>
  <si>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</si>
  <si>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</si>
  <si>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</si>
  <si>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</si>
  <si>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</si>
  <si>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</si>
  <si>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</si>
  <si>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</si>
  <si>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</si>
  <si>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</si>
  <si>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</si>
  <si>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</si>
  <si>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</si>
  <si>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</si>
  <si>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</si>
  <si>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</si>
  <si>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</si>
  <si>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</si>
  <si>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</si>
  <si>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</si>
  <si>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</si>
  <si>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</si>
  <si>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</si>
  <si>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</si>
  <si>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</si>
  <si>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</si>
  <si>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</si>
  <si>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</si>
  <si>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</si>
  <si>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</si>
  <si>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</si>
  <si>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</si>
  <si>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</si>
  <si>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</si>
  <si>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</si>
  <si>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</si>
  <si>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</si>
  <si>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</si>
  <si>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</si>
  <si>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</si>
  <si>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</si>
  <si>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</si>
  <si>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</si>
  <si>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</si>
  <si>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</si>
  <si>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</si>
  <si>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</si>
  <si>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</si>
  <si>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</si>
  <si>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</si>
  <si>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</si>
  <si>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</si>
  <si>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</si>
  <si>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</si>
  <si>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</si>
  <si>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</si>
  <si>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</si>
  <si>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</si>
  <si>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</si>
  <si>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</si>
  <si>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</si>
  <si>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</si>
  <si>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</si>
  <si>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</si>
  <si>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</si>
  <si>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</si>
  <si>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</si>
  <si>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</si>
  <si>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</si>
  <si>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</si>
  <si>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</si>
  <si>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</si>
  <si>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</si>
  <si>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</si>
  <si>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</si>
  <si>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</si>
  <si>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</si>
  <si>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</si>
  <si>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</si>
  <si>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</si>
  <si>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</si>
  <si>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</si>
  <si>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</si>
  <si>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</si>
  <si>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</si>
  <si>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</si>
  <si>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</si>
  <si>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</si>
  <si>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</si>
  <si>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</si>
  <si>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</si>
  <si>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</si>
  <si>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</si>
  <si>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</si>
  <si>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</si>
  <si>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</si>
  <si>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</si>
  <si>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</si>
  <si>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</si>
  <si>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</si>
  <si>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</si>
  <si>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</si>
  <si>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</si>
  <si>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</si>
  <si>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</si>
  <si>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</si>
  <si>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</si>
  <si>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</si>
  <si>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</si>
  <si>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</si>
  <si>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</si>
  <si>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</si>
  <si>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</si>
  <si>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</si>
  <si>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</si>
  <si>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</si>
  <si>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</si>
  <si>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</si>
  <si>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</si>
  <si>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</si>
  <si>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</si>
  <si>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</si>
  <si>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</si>
  <si>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</si>
  <si>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</si>
  <si>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</si>
  <si>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</si>
  <si>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</si>
  <si>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</si>
  <si>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</si>
  <si>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</si>
  <si>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</si>
  <si>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</si>
  <si>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</si>
  <si>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</si>
  <si>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</si>
  <si>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</si>
  <si>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</si>
  <si>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</si>
  <si>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</si>
  <si>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</si>
  <si>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</si>
  <si>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</si>
  <si>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</si>
  <si>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</si>
  <si>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</si>
  <si>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</si>
  <si>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</si>
  <si>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</si>
  <si>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</si>
  <si>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</si>
  <si>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</si>
  <si>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</si>
  <si>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</si>
  <si>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</si>
  <si>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</si>
  <si>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</si>
  <si>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</si>
  <si>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</si>
  <si>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</si>
  <si>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</si>
  <si>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</si>
  <si>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</si>
  <si>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</si>
  <si>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</si>
  <si>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</si>
  <si>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</si>
  <si>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</si>
  <si>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</si>
  <si>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</si>
  <si>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</si>
  <si>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</si>
  <si>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</si>
  <si>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</si>
  <si>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</si>
  <si>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</si>
  <si>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</si>
  <si>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</si>
  <si>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</si>
  <si>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</si>
  <si>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</si>
  <si>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</si>
  <si>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</si>
  <si>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</si>
  <si>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</si>
  <si>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</si>
  <si>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</si>
  <si>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</si>
  <si>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</si>
  <si>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</si>
  <si>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</si>
  <si>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</si>
  <si>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</si>
  <si>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</si>
  <si>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</si>
  <si>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</si>
  <si>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</si>
  <si>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</si>
  <si>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</si>
  <si>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</si>
  <si>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</si>
  <si>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</si>
  <si>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</si>
  <si>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</si>
  <si>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</si>
  <si>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</si>
  <si>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</si>
  <si>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</si>
  <si>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</si>
  <si>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</si>
  <si>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</si>
  <si>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</si>
  <si>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</si>
  <si>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</si>
  <si>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</si>
  <si>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</si>
  <si>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</si>
  <si>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</si>
  <si>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</si>
  <si>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</si>
  <si>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</si>
  <si>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</si>
  <si>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</si>
  <si>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</si>
  <si>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</si>
  <si>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</si>
  <si>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</si>
  <si>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</si>
  <si>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</si>
  <si>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</si>
  <si>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</si>
  <si>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</si>
  <si>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</si>
  <si>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</si>
  <si>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</si>
  <si>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</si>
  <si>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</si>
  <si>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</si>
  <si>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</si>
  <si>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</si>
  <si>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</si>
  <si>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</si>
  <si>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</si>
  <si>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</si>
  <si>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</si>
  <si>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</si>
  <si>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</si>
  <si>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</si>
  <si>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</si>
  <si>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</si>
  <si>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</si>
  <si>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</si>
  <si>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</si>
  <si>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</si>
  <si>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</si>
  <si>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</si>
  <si>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</si>
  <si>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</si>
  <si>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</si>
  <si>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</si>
  <si>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</si>
  <si>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</si>
  <si>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</si>
  <si>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</si>
  <si>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</si>
  <si>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</si>
  <si>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</si>
  <si>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</si>
  <si>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</si>
  <si>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</si>
  <si>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</si>
  <si>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</si>
  <si>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</si>
  <si>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</si>
  <si>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</si>
  <si>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</si>
  <si>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</si>
  <si>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</si>
  <si>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</si>
  <si>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</si>
  <si>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</si>
  <si>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</si>
  <si>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</si>
  <si>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</si>
  <si>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</si>
  <si>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</si>
  <si>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</si>
  <si>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</si>
  <si>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</si>
  <si>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</si>
  <si>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</si>
  <si>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</si>
  <si>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</si>
  <si>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</si>
  <si>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</si>
  <si>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</si>
  <si>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</si>
  <si>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</si>
  <si>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</si>
  <si>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</si>
  <si>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</si>
  <si>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</si>
  <si>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</si>
  <si>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</si>
  <si>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</si>
  <si>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</si>
  <si>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</si>
  <si>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</si>
  <si>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</si>
  <si>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</si>
  <si>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</si>
  <si>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</si>
  <si>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</si>
  <si>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</si>
  <si>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</si>
  <si>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</si>
  <si>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</si>
  <si>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</si>
  <si>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</si>
  <si>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</si>
  <si>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</si>
  <si>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</si>
  <si>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</si>
  <si>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</si>
  <si>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</si>
  <si>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</si>
  <si>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</si>
  <si>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</si>
  <si>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</si>
  <si>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</si>
  <si>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</si>
  <si>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</si>
  <si>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</si>
  <si>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</si>
  <si>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</si>
  <si>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</si>
  <si>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</si>
  <si>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</si>
  <si>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</si>
  <si>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</si>
  <si>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</si>
  <si>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</si>
  <si>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</si>
  <si>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</si>
  <si>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</si>
  <si>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</si>
  <si>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</si>
  <si>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</si>
  <si>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</si>
  <si>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</si>
  <si>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</si>
  <si>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</si>
  <si>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</si>
  <si>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</si>
  <si>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</si>
  <si>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</si>
  <si>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</si>
  <si>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</si>
  <si>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</si>
  <si>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</si>
  <si>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</si>
  <si>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</si>
  <si>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</si>
  <si>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</si>
  <si>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</si>
  <si>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</si>
  <si>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</si>
  <si>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</si>
  <si>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</si>
  <si>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</si>
  <si>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</si>
  <si>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</si>
  <si>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</si>
  <si>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</si>
  <si>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</si>
  <si>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</si>
  <si>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</si>
  <si>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</si>
  <si>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</si>
  <si>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</si>
  <si>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</si>
  <si>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</si>
  <si>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</si>
  <si>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</si>
  <si>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</si>
  <si>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</si>
  <si>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</si>
  <si>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</si>
  <si>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</si>
  <si>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</si>
  <si>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</si>
  <si>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</si>
  <si>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</si>
  <si>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</si>
  <si>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</si>
  <si>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</si>
  <si>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</si>
  <si>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</si>
  <si>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</si>
  <si>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</si>
  <si>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</si>
  <si>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</si>
  <si>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</si>
  <si>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</si>
  <si>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</si>
  <si>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</si>
  <si>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</si>
  <si>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</si>
  <si>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</si>
  <si>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</si>
  <si>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</si>
  <si>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</si>
  <si>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</si>
  <si>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</si>
  <si>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</si>
  <si>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</si>
  <si>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</si>
  <si>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</si>
  <si>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</si>
  <si>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</si>
  <si>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</si>
  <si>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</si>
  <si>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</si>
  <si>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</si>
  <si>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</si>
  <si>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</si>
  <si>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</si>
  <si>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</si>
  <si>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</si>
  <si>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</si>
  <si>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</si>
  <si>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</si>
  <si>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</si>
  <si>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</si>
  <si>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</si>
  <si>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</si>
  <si>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</si>
  <si>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</si>
  <si>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</si>
  <si>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</si>
  <si>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</si>
  <si>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</si>
  <si>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</si>
  <si>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</si>
  <si>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</si>
  <si>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</si>
  <si>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</si>
  <si>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</si>
  <si>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</si>
  <si>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</si>
  <si>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</si>
  <si>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</si>
  <si>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</si>
  <si>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</si>
  <si>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</si>
  <si>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</si>
  <si>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</si>
  <si>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</si>
  <si>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</si>
  <si>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</si>
  <si>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</si>
  <si>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</si>
  <si>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</si>
  <si>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</si>
  <si>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</si>
  <si>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</si>
  <si>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</si>
  <si>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</si>
  <si>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</si>
  <si>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</si>
  <si>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</si>
  <si>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</si>
  <si>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</si>
  <si>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</si>
  <si>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</si>
  <si>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</si>
  <si>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</si>
  <si>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</si>
  <si>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</si>
  <si>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</si>
  <si>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</si>
  <si>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</si>
  <si>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</si>
  <si>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</si>
  <si>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</si>
  <si>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</si>
  <si>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</si>
  <si>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</si>
  <si>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</si>
  <si>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</si>
  <si>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</si>
  <si>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</si>
  <si>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</si>
  <si>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</si>
  <si>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</si>
  <si>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</si>
  <si>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</si>
  <si>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</si>
  <si>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</si>
  <si>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</si>
  <si>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</si>
  <si>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</si>
  <si>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</si>
  <si>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</si>
  <si>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</si>
  <si>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</si>
  <si>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</si>
  <si>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</si>
  <si>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</si>
  <si>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</si>
  <si>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</si>
  <si>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</si>
  <si>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</si>
  <si>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</si>
  <si>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</si>
  <si>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</si>
  <si>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</si>
  <si>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</si>
  <si>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</si>
  <si>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</si>
  <si>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</si>
  <si>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</si>
  <si>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</si>
  <si>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</si>
  <si>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</si>
  <si>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</si>
  <si>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</si>
  <si>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</si>
  <si>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</si>
  <si>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</si>
  <si>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</si>
  <si>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</si>
  <si>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</si>
  <si>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</si>
  <si>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</si>
  <si>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</si>
  <si>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</si>
  <si>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</si>
  <si>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</si>
  <si>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</si>
  <si>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</si>
  <si>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</si>
  <si>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</si>
  <si>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</si>
  <si>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</si>
  <si>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</si>
  <si>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</si>
  <si>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</si>
  <si>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</si>
  <si>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</si>
  <si>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</si>
  <si>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</si>
  <si>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</si>
  <si>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</si>
  <si>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</si>
  <si>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</si>
  <si>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</si>
  <si>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</si>
  <si>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</si>
  <si>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</si>
  <si>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</si>
  <si>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</si>
  <si>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</si>
  <si>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</si>
  <si>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</si>
  <si>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</si>
  <si>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</si>
  <si>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</si>
  <si>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</si>
  <si>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</si>
  <si>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</si>
  <si>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</si>
  <si>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</si>
  <si>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</si>
  <si>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</si>
  <si>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</si>
  <si>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</si>
  <si>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</si>
  <si>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</si>
  <si>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</si>
  <si>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</si>
  <si>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</si>
  <si>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</si>
  <si>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</si>
  <si>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</si>
  <si>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</si>
  <si>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</si>
  <si>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</si>
  <si>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</si>
  <si>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</si>
  <si>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</si>
  <si>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</si>
  <si>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</si>
  <si>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</si>
  <si>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</si>
  <si>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</si>
  <si>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</si>
  <si>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</si>
  <si>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</si>
  <si>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</si>
  <si>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</si>
  <si>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</si>
  <si>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</si>
  <si>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</si>
  <si>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</si>
  <si>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</si>
  <si>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</si>
  <si>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</si>
  <si>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</si>
  <si>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</si>
  <si>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</si>
  <si>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</si>
  <si>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</si>
  <si>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</si>
  <si>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</si>
  <si>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</si>
  <si>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</si>
  <si>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</si>
  <si>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</si>
  <si>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</si>
  <si>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</si>
  <si>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</si>
  <si>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</si>
  <si>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</si>
  <si>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</si>
  <si>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</si>
  <si>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</si>
  <si>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</si>
  <si>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</si>
  <si>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</si>
  <si>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</si>
  <si>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</si>
  <si>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</si>
  <si>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</si>
  <si>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</si>
  <si>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</si>
  <si>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</si>
  <si>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</si>
  <si>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</si>
  <si>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</si>
  <si>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</si>
  <si>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</si>
  <si>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</si>
  <si>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</si>
  <si>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</si>
  <si>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</si>
  <si>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</si>
  <si>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</si>
  <si>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</si>
  <si>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</si>
  <si>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</si>
  <si>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</si>
  <si>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</si>
  <si>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</si>
  <si>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</si>
  <si>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</si>
  <si>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</si>
  <si>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</si>
  <si>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</si>
  <si>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</si>
  <si>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</si>
  <si>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</si>
  <si>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</si>
  <si>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</si>
  <si>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</si>
  <si>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</si>
  <si>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</si>
  <si>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</si>
  <si>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</si>
  <si>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</si>
  <si>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</si>
  <si>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</si>
  <si>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</si>
  <si>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</si>
  <si>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</si>
  <si>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</si>
  <si>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</si>
  <si>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</si>
  <si>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</si>
  <si>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</si>
  <si>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</si>
  <si>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</si>
  <si>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</si>
  <si>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</si>
  <si>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</si>
  <si>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</si>
  <si>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</si>
  <si>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</si>
  <si>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</si>
  <si>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</si>
  <si>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</si>
  <si>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</si>
  <si>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</si>
  <si>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</si>
  <si>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</si>
  <si>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</si>
  <si>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</si>
  <si>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</si>
  <si>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</si>
  <si>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</si>
  <si>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</si>
  <si>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</si>
  <si>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</si>
  <si>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</si>
  <si>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</si>
  <si>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</si>
  <si>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</si>
  <si>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</si>
  <si>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</si>
  <si>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</si>
  <si>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</si>
  <si>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</si>
  <si>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</si>
  <si>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</si>
  <si>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</si>
  <si>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</si>
  <si>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</si>
  <si>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</si>
  <si>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</si>
  <si>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</si>
  <si>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</si>
  <si>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</si>
  <si>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</si>
  <si>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</si>
  <si>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</si>
  <si>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</si>
  <si>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</si>
  <si>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</si>
  <si>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</si>
  <si>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</si>
  <si>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</si>
  <si>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</si>
  <si>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</si>
  <si>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</si>
  <si>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</si>
  <si>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</si>
  <si>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</si>
  <si>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</si>
  <si>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</si>
  <si>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</si>
  <si>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</si>
  <si>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</si>
  <si>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</si>
  <si>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</si>
  <si>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</si>
  <si>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</si>
  <si>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</si>
  <si>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</si>
  <si>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</si>
  <si>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</si>
  <si>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</si>
  <si>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</si>
  <si>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</si>
  <si>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</si>
  <si>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</si>
  <si>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</si>
  <si>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</si>
  <si>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</si>
  <si>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</si>
  <si>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</si>
  <si>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</si>
  <si>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</si>
  <si>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</si>
  <si>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</si>
  <si>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</si>
  <si>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</si>
  <si>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</si>
  <si>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</si>
  <si>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</si>
  <si>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</si>
  <si>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</si>
  <si>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</si>
  <si>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</si>
  <si>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</si>
  <si>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</si>
  <si>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</si>
  <si>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</si>
  <si>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</si>
  <si>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</si>
  <si>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</si>
  <si>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</si>
  <si>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</si>
  <si>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</si>
  <si>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</si>
  <si>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</si>
  <si>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</si>
  <si>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</si>
  <si>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</si>
  <si>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</si>
  <si>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</si>
  <si>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</si>
  <si>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</si>
  <si>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</si>
  <si>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</si>
  <si>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</si>
  <si>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</si>
  <si>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</si>
  <si>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</si>
  <si>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</si>
  <si>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</si>
  <si>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</si>
  <si>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</si>
  <si>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</si>
  <si>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</si>
  <si>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</si>
  <si>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</si>
  <si>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</si>
  <si>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</si>
  <si>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</si>
  <si>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</si>
  <si>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</si>
  <si>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</si>
  <si>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</si>
  <si>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</si>
  <si>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</si>
  <si>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</si>
  <si>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</si>
  <si>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</si>
  <si>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</si>
  <si>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</si>
  <si>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</si>
  <si>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</si>
  <si>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</si>
  <si>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</si>
  <si>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</si>
  <si>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</si>
  <si>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</si>
  <si>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</si>
  <si>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</si>
  <si>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</si>
  <si>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</si>
  <si>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</si>
  <si>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</si>
  <si>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</si>
  <si>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</si>
  <si>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</si>
  <si>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</si>
  <si>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</si>
  <si>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</si>
  <si>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</si>
  <si>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</si>
  <si>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</si>
  <si>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</si>
  <si>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</si>
  <si>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</si>
  <si>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</si>
  <si>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</si>
  <si>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</si>
  <si>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</si>
  <si>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</si>
  <si>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</si>
  <si>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</si>
  <si>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</si>
  <si>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</si>
  <si>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</si>
  <si>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</si>
  <si>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</si>
  <si>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</si>
  <si>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</si>
  <si>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</si>
  <si>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</si>
  <si>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</si>
  <si>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</si>
  <si>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</si>
  <si>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</si>
  <si>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</si>
  <si>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</si>
  <si>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</si>
  <si>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</si>
  <si>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</si>
  <si>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</si>
  <si>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</si>
  <si>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</si>
  <si>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</si>
  <si>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</si>
  <si>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</si>
  <si>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</si>
  <si>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</si>
  <si>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</si>
  <si>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</si>
  <si>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</si>
  <si>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</si>
  <si>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</si>
  <si>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</si>
  <si>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</si>
  <si>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</si>
  <si>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</si>
  <si>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</si>
  <si>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</si>
  <si>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</si>
  <si>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</si>
  <si>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</si>
  <si>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</si>
  <si>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</si>
  <si>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</si>
  <si>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</si>
  <si>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</si>
  <si>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</si>
  <si>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</si>
  <si>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</si>
  <si>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</si>
  <si>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</si>
  <si>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</si>
  <si>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</si>
  <si>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</si>
  <si>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</si>
  <si>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</si>
  <si>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</si>
  <si>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</si>
  <si>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</si>
  <si>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</si>
  <si>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</si>
  <si>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</si>
  <si>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</si>
  <si>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</si>
  <si>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</si>
  <si>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</si>
  <si>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</si>
  <si>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</si>
  <si>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</si>
  <si>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</si>
  <si>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</si>
  <si>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</si>
  <si>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</si>
  <si>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</si>
  <si>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</si>
  <si>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</si>
  <si>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</si>
  <si>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</si>
  <si>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</si>
  <si>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</si>
  <si>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</si>
  <si>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</si>
  <si>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</si>
  <si>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</si>
  <si>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</si>
  <si>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</si>
  <si>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</si>
  <si>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</si>
  <si>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</si>
  <si>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</si>
  <si>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</si>
  <si>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</si>
  <si>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</si>
  <si>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</si>
  <si>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</si>
  <si>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</si>
  <si>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</si>
  <si>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</si>
  <si>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</si>
  <si>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</si>
  <si>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</si>
  <si>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</si>
  <si>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</si>
  <si>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</si>
  <si>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</si>
  <si>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</si>
  <si>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</si>
  <si>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</si>
  <si>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</si>
  <si>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</si>
  <si>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</si>
  <si>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</si>
  <si>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</si>
  <si>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</si>
  <si>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</si>
  <si>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</si>
  <si>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</si>
  <si>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</si>
  <si>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</si>
  <si>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</si>
  <si>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</si>
  <si>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</si>
  <si>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</si>
  <si>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</si>
  <si>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</si>
  <si>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</si>
  <si>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</si>
  <si>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</si>
  <si>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</si>
  <si>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</si>
  <si>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</si>
  <si>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</si>
  <si>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</si>
  <si>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</si>
  <si>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</si>
  <si>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</si>
  <si>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</si>
  <si>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</si>
  <si>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</si>
  <si>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</si>
  <si>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</si>
  <si>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</si>
  <si>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</si>
  <si>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</si>
  <si>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</si>
  <si>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</si>
  <si>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</si>
  <si>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</si>
  <si>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</si>
  <si>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</si>
  <si>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</si>
  <si>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</si>
  <si>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</si>
  <si>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</si>
  <si>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</si>
  <si>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</si>
  <si>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</si>
  <si>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</si>
  <si>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</si>
  <si>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</si>
  <si>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</si>
  <si>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</si>
  <si>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</si>
  <si>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</si>
  <si>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</si>
  <si>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</si>
  <si>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</si>
  <si>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</si>
  <si>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</si>
  <si>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</si>
  <si>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</si>
  <si>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</si>
  <si>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</si>
  <si>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</si>
  <si>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</si>
  <si>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</si>
  <si>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</si>
  <si>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</si>
  <si>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</si>
  <si>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</si>
  <si>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</si>
  <si>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</si>
  <si>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</si>
  <si>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</si>
  <si>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</si>
  <si>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</si>
  <si>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</si>
  <si>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</si>
  <si>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</si>
  <si>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</si>
  <si>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</si>
  <si>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</si>
  <si>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</si>
  <si>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</si>
  <si>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</si>
  <si>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</si>
  <si>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</si>
  <si>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</si>
  <si>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</si>
  <si>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</si>
  <si>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</si>
  <si>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</si>
  <si>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</si>
  <si>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</si>
  <si>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</si>
  <si>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</si>
  <si>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</si>
  <si>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</si>
  <si>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</si>
  <si>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</si>
  <si>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</si>
  <si>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</si>
  <si>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</si>
  <si>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</si>
  <si>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</si>
  <si>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</si>
  <si>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</si>
  <si>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</si>
  <si>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</si>
  <si>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</si>
  <si>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</si>
  <si>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</si>
  <si>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</si>
  <si>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</si>
  <si>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</si>
  <si>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</si>
  <si>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</si>
  <si>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</si>
  <si>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</si>
  <si>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</si>
  <si>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</si>
  <si>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</si>
  <si>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</si>
  <si>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</si>
  <si>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</si>
  <si>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</si>
  <si>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</si>
  <si>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</si>
  <si>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</si>
  <si>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</si>
  <si>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</si>
  <si>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</si>
  <si>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</si>
  <si>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</si>
  <si>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</si>
  <si>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</si>
  <si>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</si>
  <si>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</si>
  <si>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</si>
  <si>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</si>
  <si>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</si>
  <si>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</si>
  <si>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</si>
  <si>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</si>
  <si>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</si>
  <si>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</si>
  <si>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</si>
  <si>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</si>
  <si>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</si>
  <si>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</si>
  <si>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</si>
  <si>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</si>
  <si>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</si>
  <si>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</si>
  <si>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</si>
  <si>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</si>
  <si>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</si>
  <si>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</si>
  <si>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</si>
  <si>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</si>
  <si>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</si>
  <si>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</si>
  <si>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</si>
  <si>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</si>
  <si>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</si>
  <si>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</si>
  <si>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</si>
  <si>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</si>
  <si>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</si>
  <si>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</si>
  <si>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</si>
  <si>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</si>
  <si>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</si>
  <si>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</si>
  <si>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</si>
  <si>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</si>
  <si>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</si>
  <si>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</si>
  <si>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</si>
  <si>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</si>
  <si>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</si>
  <si>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</si>
  <si>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</si>
  <si>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</si>
  <si>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</si>
  <si>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</si>
  <si>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</si>
  <si>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</si>
  <si>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</si>
  <si>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</si>
  <si>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</si>
  <si>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</si>
  <si>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</si>
  <si>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</si>
  <si>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</si>
  <si>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</si>
  <si>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</si>
  <si>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</si>
  <si>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</si>
  <si>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</si>
  <si>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</si>
  <si>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</si>
  <si>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</si>
  <si>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</si>
  <si>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</si>
  <si>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</si>
  <si>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</si>
  <si>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</si>
  <si>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</si>
  <si>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</si>
  <si>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</si>
  <si>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</si>
  <si>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</si>
  <si>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</si>
  <si>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</si>
  <si>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</si>
  <si>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</si>
  <si>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</si>
  <si>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</si>
  <si>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</si>
  <si>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</si>
  <si>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</si>
  <si>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</si>
  <si>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</si>
  <si>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</si>
  <si>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</si>
  <si>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</si>
  <si>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</si>
  <si>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</si>
  <si>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</si>
  <si>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</si>
  <si>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</si>
  <si>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</si>
  <si>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</si>
  <si>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</si>
  <si>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</si>
  <si>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</si>
  <si>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</si>
  <si>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</si>
  <si>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</si>
  <si>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</si>
  <si>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</si>
  <si>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</si>
  <si>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</si>
  <si>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</si>
  <si>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</si>
  <si>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</si>
  <si>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</si>
  <si>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</si>
  <si>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</si>
  <si>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</si>
  <si>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</si>
  <si>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</si>
  <si>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</si>
  <si>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</si>
  <si>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</si>
  <si>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</si>
  <si>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</si>
  <si>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</si>
  <si>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</si>
  <si>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</si>
  <si>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</si>
  <si>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</si>
  <si>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</si>
  <si>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</si>
  <si>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</si>
  <si>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</si>
  <si>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</si>
  <si>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</si>
  <si>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</si>
  <si>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</si>
  <si>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</si>
  <si>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</si>
  <si>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</si>
  <si>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</si>
  <si>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</si>
  <si>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</si>
  <si>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</si>
  <si>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</si>
  <si>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</si>
  <si>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</si>
  <si>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</si>
  <si>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</si>
  <si>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</si>
  <si>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</si>
  <si>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</si>
  <si>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</si>
  <si>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</si>
  <si>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</si>
  <si>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</si>
  <si>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</si>
  <si>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</si>
  <si>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</si>
  <si>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</si>
  <si>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</si>
  <si>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</si>
  <si>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</si>
  <si>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</si>
  <si>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</si>
  <si>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</si>
  <si>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</si>
  <si>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</si>
  <si>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</si>
  <si>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</si>
  <si>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</si>
  <si>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</si>
  <si>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</si>
  <si>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</si>
  <si>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</si>
  <si>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</si>
  <si>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</si>
  <si>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</si>
  <si>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</si>
  <si>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</si>
  <si>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</si>
  <si>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</si>
  <si>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</si>
  <si>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</si>
  <si>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</si>
  <si>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</si>
  <si>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</si>
  <si>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</si>
  <si>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</si>
  <si>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</si>
  <si>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</si>
  <si>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</si>
  <si>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</si>
  <si>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</si>
  <si>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</si>
  <si>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</si>
  <si>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</si>
  <si>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</si>
  <si>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</si>
  <si>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</si>
  <si>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</si>
  <si>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</si>
  <si>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</si>
  <si>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</si>
  <si>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</si>
  <si>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</si>
  <si>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</si>
  <si>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</si>
  <si>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</si>
  <si>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</si>
  <si>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</si>
  <si>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</si>
  <si>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</si>
  <si>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</si>
  <si>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</si>
  <si>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</si>
  <si>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</si>
  <si>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</si>
  <si>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</si>
  <si>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</si>
  <si>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</si>
  <si>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</si>
  <si>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</si>
  <si>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</si>
  <si>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</si>
  <si>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</si>
  <si>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</si>
  <si>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</si>
  <si>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</si>
  <si>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</si>
  <si>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</si>
  <si>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</si>
  <si>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</si>
  <si>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</si>
  <si>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</si>
  <si>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</si>
  <si>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</si>
  <si>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</si>
  <si>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</si>
  <si>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</si>
  <si>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</si>
  <si>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</si>
  <si>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</si>
  <si>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</si>
  <si>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</si>
  <si>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</si>
  <si>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</si>
  <si>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</si>
  <si>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</si>
  <si>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</si>
  <si>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</si>
  <si>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</si>
  <si>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</si>
  <si>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</si>
  <si>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</si>
  <si>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</si>
  <si>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</si>
  <si>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</si>
  <si>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</si>
  <si>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</si>
  <si>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</si>
  <si>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</si>
  <si>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</si>
  <si>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</si>
  <si>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</si>
  <si>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</si>
  <si>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</si>
  <si>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</si>
  <si>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</si>
  <si>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</si>
  <si>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</si>
  <si>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</si>
  <si>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</si>
  <si>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</si>
  <si>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</si>
  <si>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</si>
  <si>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</si>
  <si>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</si>
  <si>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</si>
  <si>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</si>
  <si>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</si>
  <si>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</si>
  <si>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</si>
  <si>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</si>
  <si>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</si>
  <si>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</si>
  <si>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</si>
  <si>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</si>
  <si>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</si>
  <si>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</si>
  <si>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</si>
  <si>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</si>
  <si>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</si>
  <si>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</si>
  <si>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</si>
  <si>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</si>
  <si>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</si>
  <si>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</si>
  <si>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</si>
  <si>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</si>
  <si>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</si>
  <si>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</si>
  <si>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</si>
  <si>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</si>
  <si>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</si>
  <si>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</si>
  <si>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</si>
  <si>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</si>
  <si>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</si>
  <si>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</si>
  <si>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</si>
  <si>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</si>
  <si>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</si>
  <si>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</si>
  <si>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</si>
  <si>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</si>
  <si>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</si>
  <si>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</si>
  <si>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</si>
  <si>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</si>
  <si>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</si>
  <si>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</si>
  <si>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</si>
  <si>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</si>
  <si>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</si>
  <si>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</si>
  <si>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</si>
  <si>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</si>
  <si>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</si>
  <si>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</si>
  <si>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</si>
  <si>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</si>
  <si>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</si>
  <si>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</si>
  <si>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</si>
  <si>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</si>
  <si>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</si>
  <si>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</si>
  <si>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</si>
  <si>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</si>
  <si>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</si>
  <si>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</si>
  <si>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</si>
  <si>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</si>
  <si>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</si>
  <si>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</si>
  <si>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</si>
  <si>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</si>
  <si>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</si>
  <si>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</si>
  <si>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</si>
  <si>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</si>
  <si>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</si>
  <si>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</si>
  <si>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</si>
  <si>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</si>
  <si>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</si>
  <si>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</si>
  <si>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</si>
  <si>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</si>
  <si>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</si>
  <si>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</si>
  <si>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</si>
  <si>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</si>
  <si>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</si>
  <si>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</si>
  <si>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</si>
  <si>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</si>
  <si>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</si>
  <si>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</si>
  <si>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</si>
  <si>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</si>
  <si>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</si>
  <si>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</si>
  <si>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</si>
  <si>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</si>
  <si>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</si>
  <si>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</si>
  <si>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</si>
  <si>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</si>
  <si>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</si>
  <si>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</si>
  <si>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</si>
  <si>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</si>
  <si>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</si>
  <si>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</si>
  <si>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</si>
  <si>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</si>
  <si>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</si>
  <si>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</si>
  <si>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</si>
  <si>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</si>
  <si>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</si>
  <si>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</si>
  <si>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</si>
  <si>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</si>
  <si>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</si>
  <si>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</si>
  <si>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</si>
  <si>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</si>
  <si>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</si>
  <si>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</si>
  <si>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</si>
  <si>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</si>
  <si>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</si>
  <si>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</si>
  <si>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</si>
  <si>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</si>
  <si>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</si>
  <si>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</si>
  <si>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</si>
  <si>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</si>
  <si>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</si>
  <si>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</si>
  <si>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</si>
  <si>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</si>
  <si>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</si>
  <si>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</si>
  <si>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</si>
  <si>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</si>
  <si>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</si>
  <si>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</si>
  <si>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</si>
  <si>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</si>
  <si>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</si>
  <si>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</si>
  <si>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</si>
  <si>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</si>
  <si>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</si>
  <si>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</si>
  <si>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</si>
  <si>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</si>
  <si>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</si>
  <si>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</si>
  <si>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</si>
  <si>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</si>
  <si>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</si>
  <si>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</si>
  <si>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</si>
  <si>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</si>
  <si>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</si>
  <si>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</si>
  <si>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</si>
  <si>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</si>
  <si>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</si>
  <si>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</si>
  <si>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</si>
  <si>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</si>
  <si>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</si>
  <si>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</si>
  <si>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</si>
  <si>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</si>
  <si>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</si>
  <si>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</si>
  <si>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</si>
  <si>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</si>
  <si>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</si>
  <si>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</si>
  <si>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</si>
  <si>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</si>
  <si>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</si>
  <si>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</si>
  <si>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</si>
  <si>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</si>
  <si>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</si>
  <si>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</si>
  <si>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</si>
  <si>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</si>
  <si>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</si>
  <si>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</si>
  <si>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</si>
  <si>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</si>
  <si>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</si>
  <si>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</si>
  <si>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</si>
  <si>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</si>
  <si>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</si>
  <si>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</si>
  <si>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</si>
  <si>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</si>
  <si>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</si>
  <si>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</si>
  <si>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</si>
  <si>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</si>
  <si>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</si>
  <si>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</si>
  <si>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</si>
  <si>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</si>
  <si>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</si>
  <si>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</si>
  <si>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</si>
  <si>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</si>
  <si>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</si>
  <si>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</si>
  <si>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</si>
  <si>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</si>
  <si>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</si>
  <si>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</si>
  <si>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</si>
  <si>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</si>
  <si>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</si>
  <si>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</si>
  <si>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</si>
  <si>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</si>
  <si>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</si>
  <si>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</si>
  <si>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</si>
  <si>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</si>
  <si>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</si>
  <si>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</si>
  <si>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</si>
  <si>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</si>
  <si>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</si>
  <si>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</si>
  <si>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</si>
  <si>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</si>
  <si>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</si>
  <si>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</si>
  <si>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</si>
  <si>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</si>
  <si>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</si>
  <si>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</si>
  <si>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</si>
  <si>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</si>
  <si>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</si>
  <si>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</si>
  <si>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</si>
  <si>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</si>
  <si>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</si>
  <si>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</si>
  <si>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</si>
  <si>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</si>
  <si>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</si>
  <si>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</si>
  <si>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</si>
  <si>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</si>
  <si>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</si>
  <si>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</si>
  <si>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</si>
  <si>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</si>
  <si>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</si>
  <si>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</si>
  <si>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</si>
  <si>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</si>
  <si>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</si>
  <si>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</si>
  <si>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</si>
  <si>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</si>
  <si>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</si>
  <si>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</si>
  <si>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</si>
  <si>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</si>
  <si>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</si>
  <si>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</si>
  <si>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</si>
  <si>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</si>
  <si>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</si>
  <si>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</si>
  <si>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</si>
  <si>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</si>
  <si>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</si>
  <si>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</si>
  <si>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</si>
  <si>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</si>
  <si>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</si>
  <si>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</si>
  <si>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</si>
  <si>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</si>
  <si>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</si>
  <si>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</si>
  <si>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</si>
  <si>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</si>
  <si>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</si>
  <si>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</si>
  <si>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</si>
  <si>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</si>
  <si>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</si>
  <si>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</si>
  <si>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</si>
  <si>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</si>
  <si>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</si>
  <si>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</si>
  <si>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</si>
  <si>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</si>
  <si>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</si>
  <si>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</si>
  <si>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</si>
  <si>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</si>
  <si>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</si>
  <si>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</si>
  <si>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</si>
  <si>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</si>
  <si>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</si>
  <si>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</si>
  <si>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</si>
  <si>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</si>
  <si>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</si>
  <si>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</si>
  <si>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</si>
  <si>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</si>
  <si>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</si>
  <si>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</si>
  <si>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</si>
  <si>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</si>
  <si>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</si>
  <si>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</si>
  <si>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</si>
  <si>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</si>
  <si>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</si>
  <si>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</si>
  <si>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</si>
  <si>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</si>
  <si>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</si>
  <si>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</si>
  <si>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</si>
  <si>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</si>
  <si>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</si>
  <si>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</si>
  <si>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</si>
  <si>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</si>
  <si>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</si>
  <si>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</si>
  <si>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</si>
  <si>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</si>
  <si>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</si>
  <si>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</si>
  <si>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</si>
  <si>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</si>
  <si>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</si>
  <si>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</si>
  <si>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</si>
  <si>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</si>
  <si>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</si>
  <si>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</si>
  <si>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</si>
  <si>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</si>
  <si>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</si>
  <si>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</si>
  <si>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</si>
  <si>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</si>
  <si>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</si>
  <si>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</si>
  <si>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</si>
  <si>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</si>
  <si>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</si>
  <si>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</si>
  <si>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</si>
  <si>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</si>
  <si>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</si>
  <si>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</si>
  <si>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</si>
  <si>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</si>
  <si>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</si>
  <si>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</si>
  <si>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</si>
  <si>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</si>
  <si>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</si>
  <si>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</si>
  <si>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</si>
  <si>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</si>
  <si>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</si>
  <si>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</si>
  <si>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</si>
  <si>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</si>
  <si>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</si>
  <si>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</si>
  <si>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</si>
  <si>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</si>
  <si>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</si>
  <si>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</si>
  <si>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</si>
  <si>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</si>
  <si>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</si>
  <si>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</si>
  <si>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</si>
  <si>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</si>
  <si>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</si>
  <si>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</si>
  <si>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</si>
  <si>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</si>
  <si>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</si>
  <si>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</si>
  <si>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</si>
  <si>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</si>
  <si>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</si>
  <si>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</si>
  <si>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</si>
  <si>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</si>
  <si>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</si>
  <si>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</si>
  <si>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</si>
  <si>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</si>
  <si>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</si>
  <si>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</si>
  <si>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</si>
  <si>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</si>
  <si>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</si>
  <si>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</si>
  <si>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</si>
  <si>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</si>
  <si>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</si>
  <si>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</si>
  <si>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</si>
  <si>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</si>
  <si>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</si>
  <si>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</si>
  <si>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</si>
  <si>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</si>
  <si>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</si>
  <si>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</si>
  <si>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</si>
  <si>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</si>
  <si>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</si>
  <si>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</si>
  <si>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</si>
  <si>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</si>
  <si>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</si>
  <si>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</si>
  <si>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</si>
  <si>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</si>
  <si>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</si>
  <si>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</si>
  <si>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</si>
  <si>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</si>
  <si>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</si>
  <si>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</si>
  <si>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</si>
  <si>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</si>
  <si>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</si>
  <si>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</si>
  <si>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</si>
  <si>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</si>
  <si>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</si>
  <si>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</si>
  <si>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</si>
  <si>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</si>
  <si>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</si>
  <si>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</si>
  <si>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</si>
  <si>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</si>
  <si>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</si>
  <si>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</si>
  <si>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</si>
  <si>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</si>
  <si>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</si>
  <si>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</si>
  <si>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</si>
  <si>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</si>
  <si>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</si>
  <si>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</si>
  <si>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</si>
  <si>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</si>
  <si>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</si>
  <si>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</si>
  <si>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</si>
  <si>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</si>
  <si>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</si>
  <si>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</si>
  <si>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</si>
  <si>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</si>
  <si>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</si>
  <si>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</si>
  <si>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</si>
  <si>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</si>
  <si>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</si>
  <si>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</si>
  <si>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</si>
  <si>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</si>
  <si>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</si>
  <si>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</si>
  <si>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</si>
  <si>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</si>
  <si>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</si>
  <si>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</si>
  <si>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</si>
  <si>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</si>
  <si>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</si>
  <si>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</si>
  <si>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</si>
  <si>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</si>
  <si>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</si>
  <si>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</si>
  <si>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</si>
  <si>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</si>
  <si>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</si>
  <si>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</si>
  <si>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</si>
  <si>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</si>
  <si>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</si>
  <si>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</si>
  <si>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</si>
  <si>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</si>
  <si>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</si>
  <si>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</si>
  <si>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</si>
  <si>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</si>
  <si>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</si>
  <si>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</si>
  <si>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</si>
  <si>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</si>
  <si>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</si>
  <si>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</si>
  <si>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</si>
  <si>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</si>
  <si>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</si>
  <si>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</si>
  <si>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</si>
  <si>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</si>
  <si>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</si>
  <si>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</si>
  <si>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</si>
  <si>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</si>
  <si>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</si>
  <si>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</si>
  <si>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</si>
  <si>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</si>
  <si>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</si>
  <si>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</si>
  <si>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</si>
  <si>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</si>
  <si>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</si>
  <si>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</si>
  <si>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</si>
  <si>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</si>
  <si>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</si>
  <si>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</si>
  <si>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</si>
  <si>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</si>
  <si>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</si>
  <si>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</si>
  <si>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</si>
  <si>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</si>
  <si>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</si>
  <si>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</si>
  <si>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</si>
  <si>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</si>
  <si>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</si>
  <si>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</si>
  <si>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</si>
  <si>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</si>
  <si>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</si>
  <si>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</si>
  <si>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</si>
  <si>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</si>
  <si>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</si>
  <si>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</si>
  <si>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</si>
  <si>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</si>
  <si>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</si>
  <si>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</si>
  <si>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</si>
  <si>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</si>
  <si>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</si>
  <si>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</si>
  <si>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</si>
  <si>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</si>
  <si>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</si>
  <si>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</si>
  <si>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</si>
  <si>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</si>
  <si>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</si>
  <si>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</si>
  <si>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</si>
  <si>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</si>
  <si>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</si>
  <si>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</si>
  <si>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</si>
  <si>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</si>
  <si>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</si>
  <si>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</si>
  <si>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</si>
  <si>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</si>
  <si>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</si>
  <si>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</si>
  <si>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</si>
  <si>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</si>
  <si>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</si>
  <si>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</si>
  <si>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</si>
  <si>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</si>
  <si>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</si>
  <si>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</si>
  <si>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</si>
  <si>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</si>
  <si>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</si>
  <si>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</si>
  <si>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</si>
  <si>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</si>
  <si>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</si>
  <si>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</si>
  <si>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</si>
  <si>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</si>
  <si>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</si>
  <si>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</si>
  <si>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</si>
  <si>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</si>
  <si>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</si>
  <si>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</si>
  <si>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</si>
  <si>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</si>
  <si>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</si>
  <si>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</si>
  <si>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</si>
  <si>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</si>
  <si>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</si>
  <si>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</si>
  <si>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</si>
  <si>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</si>
  <si>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</si>
  <si>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</si>
  <si>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</si>
  <si>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</si>
  <si>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</si>
  <si>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</si>
  <si>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</si>
  <si>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</si>
  <si>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</si>
  <si>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</si>
  <si>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</si>
  <si>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</si>
  <si>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</si>
  <si>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</si>
  <si>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</si>
  <si>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</si>
  <si>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</si>
  <si>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</si>
  <si>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</si>
  <si>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</si>
  <si>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</si>
  <si>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</si>
  <si>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</si>
  <si>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</si>
  <si>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</si>
  <si>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</si>
  <si>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</si>
  <si>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</si>
  <si>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</si>
  <si>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</si>
  <si>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</si>
  <si>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</si>
  <si>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</si>
  <si>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</si>
  <si>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</si>
  <si>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</si>
  <si>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</si>
  <si>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</si>
  <si>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</si>
  <si>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</si>
  <si>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</si>
  <si>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</si>
  <si>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</si>
  <si>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</si>
  <si>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</si>
  <si>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</si>
  <si>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</si>
  <si>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</si>
  <si>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</si>
  <si>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</si>
  <si>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</si>
  <si>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</si>
  <si>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</si>
  <si>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</si>
  <si>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</si>
  <si>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</si>
  <si>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</si>
  <si>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</si>
  <si>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</si>
  <si>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</si>
  <si>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</si>
  <si>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</si>
  <si>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</si>
  <si>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</si>
  <si>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</si>
  <si>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</si>
  <si>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</si>
  <si>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</si>
  <si>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</si>
  <si>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</si>
  <si>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</si>
  <si>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</si>
  <si>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</si>
  <si>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</si>
  <si>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</si>
  <si>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</si>
  <si>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</si>
  <si>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</si>
  <si>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</si>
  <si>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</si>
  <si>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</si>
  <si>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</si>
  <si>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</si>
  <si>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</si>
  <si>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</si>
  <si>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</si>
  <si>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</si>
  <si>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</si>
  <si>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</si>
  <si>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</si>
  <si>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</si>
  <si>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</si>
  <si>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</si>
  <si>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</si>
  <si>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</si>
  <si>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</si>
  <si>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</si>
  <si>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</si>
  <si>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</si>
  <si>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</si>
  <si>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</si>
  <si>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</si>
  <si>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</si>
  <si>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</si>
  <si>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</si>
  <si>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</si>
  <si>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</si>
  <si>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</si>
  <si>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</si>
  <si>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</si>
  <si>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</si>
  <si>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</si>
  <si>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</si>
  <si>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</si>
  <si>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</si>
  <si>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</si>
  <si>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</si>
  <si>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</si>
  <si>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</si>
  <si>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</si>
  <si>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</si>
  <si>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</si>
  <si>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</si>
  <si>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</si>
  <si>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</si>
  <si>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</si>
  <si>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</si>
  <si>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</si>
  <si>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</si>
  <si>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</si>
  <si>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</si>
  <si>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</si>
  <si>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</si>
  <si>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</si>
  <si>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</si>
  <si>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</si>
  <si>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</si>
  <si>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</si>
  <si>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</si>
  <si>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</si>
  <si>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</si>
  <si>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</si>
  <si>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</si>
  <si>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</si>
  <si>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</si>
  <si>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</si>
  <si>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</si>
  <si>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</si>
  <si>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</si>
  <si>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</si>
  <si>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</si>
  <si>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</si>
  <si>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</si>
  <si>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</si>
  <si>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</si>
  <si>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</si>
  <si>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</si>
  <si>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</si>
  <si>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</si>
  <si>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</si>
  <si>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</si>
  <si>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</si>
  <si>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</si>
  <si>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</si>
  <si>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</si>
  <si>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</si>
  <si>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</si>
  <si>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</si>
  <si>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</si>
  <si>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</si>
  <si>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</si>
  <si>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</si>
  <si>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</si>
  <si>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</si>
  <si>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</si>
  <si>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</si>
  <si>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</si>
  <si>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</si>
  <si>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</si>
  <si>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</si>
  <si>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</si>
  <si>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</si>
  <si>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</si>
  <si>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</si>
  <si>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</si>
  <si>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</si>
  <si>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</si>
  <si>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</si>
  <si>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</si>
  <si>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</si>
  <si>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</si>
  <si>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</si>
  <si>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</si>
  <si>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</si>
  <si>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</si>
  <si>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</si>
  <si>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</si>
  <si>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</si>
  <si>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</si>
  <si>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</si>
  <si>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</si>
  <si>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</si>
  <si>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</si>
  <si>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</si>
  <si>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</si>
  <si>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</si>
  <si>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</si>
  <si>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</si>
  <si>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</si>
  <si>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</si>
  <si>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</si>
  <si>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</si>
  <si>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</si>
  <si>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</si>
  <si>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</si>
  <si>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</si>
  <si>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</si>
  <si>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</si>
  <si>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</si>
  <si>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</si>
  <si>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</si>
  <si>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</si>
  <si>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</si>
  <si>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</si>
  <si>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</si>
  <si>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</si>
  <si>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</si>
  <si>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</si>
  <si>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</si>
  <si>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</si>
  <si>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</si>
  <si>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</si>
  <si>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</si>
  <si>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</si>
  <si>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</si>
  <si>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</si>
  <si>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</si>
  <si>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</si>
  <si>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</si>
  <si>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</si>
  <si>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</si>
  <si>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</si>
  <si>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</si>
  <si>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</si>
  <si>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</si>
  <si>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</si>
  <si>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</si>
  <si>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</si>
  <si>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</si>
  <si>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</si>
  <si>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</si>
  <si>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</si>
  <si>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</si>
  <si>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</si>
  <si>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</si>
  <si>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</si>
  <si>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</si>
  <si>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</si>
  <si>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</si>
  <si>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</si>
  <si>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</si>
  <si>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</si>
  <si>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</si>
  <si>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</si>
  <si>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</si>
  <si>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</si>
  <si>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</si>
  <si>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</si>
  <si>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</si>
  <si>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</si>
  <si>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</si>
  <si>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</si>
  <si>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</si>
  <si>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</si>
  <si>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</si>
  <si>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</si>
  <si>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</si>
  <si>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</si>
  <si>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</si>
  <si>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</si>
  <si>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</si>
  <si>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</si>
  <si>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</si>
  <si>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</si>
  <si>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</si>
  <si>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</si>
  <si>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</si>
  <si>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</si>
  <si>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</si>
  <si>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</si>
  <si>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</si>
  <si>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</si>
  <si>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</si>
  <si>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</si>
  <si>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</si>
  <si>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</si>
  <si>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</si>
  <si>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</si>
  <si>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</si>
  <si>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</si>
  <si>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</si>
  <si>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</si>
  <si>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</si>
  <si>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</si>
  <si>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</si>
  <si>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</si>
  <si>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</si>
  <si>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</si>
  <si>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</si>
  <si>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</si>
  <si>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</si>
  <si>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</si>
  <si>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</si>
  <si>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</si>
  <si>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</si>
  <si>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</si>
  <si>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</si>
  <si>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</si>
  <si>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</si>
  <si>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</si>
  <si>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</si>
  <si>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</si>
  <si>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</si>
  <si>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</si>
  <si>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</si>
  <si>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</si>
  <si>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</si>
  <si>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</si>
  <si>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</si>
  <si>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</si>
  <si>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</si>
  <si>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</si>
  <si>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</si>
  <si>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</si>
  <si>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</si>
  <si>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</si>
  <si>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</si>
  <si>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</si>
  <si>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</si>
  <si>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</si>
  <si>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</si>
  <si>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</si>
  <si>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</si>
  <si>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</si>
  <si>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</si>
  <si>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</si>
  <si>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</si>
  <si>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</si>
  <si>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</si>
  <si>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</si>
  <si>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</si>
  <si>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</si>
  <si>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</si>
  <si>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</si>
  <si>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</si>
  <si>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</si>
  <si>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</si>
  <si>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</si>
  <si>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</si>
  <si>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</si>
  <si>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</si>
  <si>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</si>
  <si>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</si>
  <si>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</si>
  <si>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</si>
  <si>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</si>
  <si>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</si>
  <si>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</si>
  <si>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</si>
  <si>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</si>
  <si>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</si>
  <si>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</si>
  <si>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</si>
  <si>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</si>
  <si>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</si>
  <si>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</si>
  <si>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</si>
  <si>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</si>
  <si>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</si>
  <si>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</si>
  <si>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</si>
  <si>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</si>
  <si>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</si>
  <si>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</si>
  <si>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</si>
  <si>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</si>
  <si>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</si>
  <si>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</si>
  <si>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</si>
  <si>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</si>
  <si>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</si>
  <si>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</si>
  <si>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</si>
  <si>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</si>
  <si>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</si>
  <si>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</si>
  <si>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</si>
  <si>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</si>
  <si>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</si>
  <si>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</si>
  <si>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</si>
  <si>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</si>
  <si>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</si>
  <si>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</si>
  <si>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</si>
  <si>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</si>
  <si>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</si>
  <si>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</si>
  <si>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</si>
  <si>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</si>
  <si>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</si>
  <si>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</si>
  <si>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</si>
  <si>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</si>
  <si>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</si>
  <si>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</si>
  <si>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</si>
  <si>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</si>
  <si>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</si>
  <si>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</si>
  <si>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</si>
  <si>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</si>
  <si>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</si>
  <si>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</si>
  <si>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</si>
  <si>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</si>
  <si>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</si>
  <si>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</si>
  <si>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</si>
  <si>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</si>
  <si>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</si>
  <si>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</si>
  <si>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</si>
  <si>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</si>
  <si>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</si>
  <si>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</si>
  <si>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</si>
  <si>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</si>
  <si>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</si>
  <si>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</si>
  <si>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</si>
  <si>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</si>
  <si>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</si>
  <si>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</si>
  <si>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</si>
  <si>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</si>
  <si>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</si>
  <si>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</si>
  <si>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</si>
  <si>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</si>
  <si>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</si>
  <si>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</si>
  <si>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</si>
  <si>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</si>
  <si>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</si>
  <si>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</si>
  <si>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</si>
  <si>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</si>
  <si>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</si>
  <si>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</si>
  <si>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</si>
  <si>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</si>
  <si>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</si>
  <si>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</si>
  <si>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</si>
  <si>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</si>
  <si>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</si>
  <si>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</si>
  <si>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</si>
  <si>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</si>
  <si>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</si>
  <si>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</si>
  <si>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</si>
  <si>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</si>
  <si>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</si>
  <si>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</si>
  <si>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</si>
  <si>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</si>
  <si>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</si>
  <si>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</si>
  <si>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</si>
  <si>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</si>
  <si>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</si>
  <si>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</si>
  <si>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</si>
  <si>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</si>
  <si>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</si>
  <si>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</si>
  <si>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</si>
  <si>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</si>
  <si>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</si>
  <si>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</si>
  <si>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</si>
  <si>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</si>
  <si>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</si>
  <si>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</si>
  <si>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</si>
  <si>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</si>
  <si>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</si>
  <si>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</si>
  <si>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</si>
  <si>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</si>
  <si>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</si>
  <si>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</si>
  <si>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</si>
  <si>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</si>
  <si>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</si>
  <si>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</si>
  <si>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</si>
  <si>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</si>
  <si>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</si>
  <si>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</si>
  <si>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</si>
  <si>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</si>
  <si>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</si>
  <si>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</si>
  <si>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</si>
  <si>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</si>
  <si>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</si>
  <si>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</si>
  <si>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</si>
  <si>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</si>
  <si>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</si>
  <si>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</si>
  <si>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</si>
  <si>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</si>
  <si>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</si>
  <si>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</si>
  <si>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</si>
  <si>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</si>
  <si>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</si>
  <si>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</si>
  <si>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</si>
  <si>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</si>
  <si>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</si>
  <si>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</si>
  <si>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</si>
  <si>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</si>
  <si>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</si>
  <si>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</si>
  <si>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</si>
  <si>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</si>
  <si>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</si>
  <si>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</si>
  <si>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</si>
  <si>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</si>
  <si>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</si>
  <si>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</si>
  <si>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</si>
  <si>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</si>
  <si>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</si>
  <si>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</si>
  <si>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</si>
  <si>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</si>
  <si>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</si>
  <si>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</si>
  <si>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</si>
  <si>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</si>
  <si>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</si>
  <si>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</si>
  <si>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</si>
  <si>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</si>
  <si>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</si>
  <si>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</si>
  <si>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</si>
  <si>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</si>
  <si>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</si>
  <si>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</si>
  <si>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</si>
  <si>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</si>
  <si>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</si>
  <si>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</si>
  <si>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</si>
  <si>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</si>
  <si>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</si>
  <si>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</si>
  <si>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</si>
  <si>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</si>
  <si>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</si>
  <si>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</si>
  <si>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</si>
  <si>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</si>
  <si>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</si>
  <si>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</si>
  <si>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</si>
  <si>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</si>
  <si>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</si>
  <si>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</si>
  <si>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</si>
  <si>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</si>
  <si>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</si>
  <si>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</si>
  <si>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</si>
  <si>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</si>
  <si>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</si>
  <si>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</si>
  <si>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</si>
  <si>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</si>
  <si>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</si>
  <si>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</si>
  <si>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</si>
  <si>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</si>
  <si>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</si>
  <si>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</si>
  <si>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</si>
  <si>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</si>
  <si>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</si>
  <si>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</si>
  <si>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</si>
  <si>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</si>
  <si>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</si>
  <si>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</si>
  <si>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</si>
  <si>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</si>
  <si>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</si>
  <si>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</si>
  <si>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</si>
  <si>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</si>
  <si>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</si>
  <si>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</si>
  <si>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</si>
  <si>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</si>
  <si>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</si>
  <si>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</si>
  <si>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</si>
  <si>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</si>
  <si>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</si>
  <si>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</si>
  <si>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</si>
  <si>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</si>
  <si>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</si>
  <si>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</si>
  <si>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</si>
  <si>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</si>
  <si>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</si>
  <si>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</si>
  <si>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</si>
  <si>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</si>
  <si>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</si>
  <si>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</si>
  <si>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</si>
  <si>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</si>
  <si>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</si>
  <si>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</si>
  <si>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</si>
  <si>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</si>
  <si>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</si>
  <si>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</si>
  <si>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</si>
  <si>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</si>
  <si>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</si>
  <si>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</si>
  <si>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</si>
  <si>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</si>
  <si>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</si>
  <si>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</si>
  <si>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</si>
  <si>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</si>
  <si>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</si>
  <si>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</si>
  <si>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</si>
  <si>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</si>
  <si>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</si>
  <si>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</si>
  <si>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</si>
  <si>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</si>
  <si>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</si>
  <si>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</si>
  <si>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</si>
  <si>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</si>
  <si>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</si>
  <si>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</si>
  <si>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</si>
  <si>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</si>
  <si>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</si>
  <si>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</si>
  <si>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</si>
  <si>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</si>
  <si>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</si>
  <si>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</si>
  <si>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</si>
  <si>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</si>
  <si>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</si>
  <si>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</si>
  <si>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</si>
  <si>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</si>
  <si>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</si>
  <si>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</si>
  <si>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</si>
  <si>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</si>
  <si>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</si>
  <si>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</si>
  <si>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</si>
  <si>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</si>
  <si>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</si>
  <si>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</si>
  <si>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</si>
  <si>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</si>
  <si>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</si>
  <si>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</si>
  <si>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</si>
  <si>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</si>
  <si>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</si>
  <si>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</si>
  <si>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</si>
  <si>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</si>
  <si>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</si>
  <si>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</si>
  <si>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</si>
  <si>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</si>
  <si>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</si>
  <si>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</si>
  <si>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</si>
  <si>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</si>
  <si>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</si>
  <si>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</si>
  <si>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</si>
  <si>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</si>
  <si>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</si>
  <si>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</si>
  <si>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</si>
  <si>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</si>
  <si>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</si>
  <si>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</si>
  <si>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</si>
  <si>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</si>
  <si>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</si>
  <si>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</si>
  <si>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</si>
  <si>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</si>
  <si>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</si>
  <si>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</si>
  <si>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</si>
  <si>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</si>
  <si>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</si>
  <si>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</si>
  <si>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</si>
  <si>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</si>
  <si>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</si>
  <si>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</si>
  <si>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</si>
  <si>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</si>
  <si>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</si>
  <si>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</si>
  <si>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</si>
  <si>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</si>
  <si>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</si>
  <si>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</si>
  <si>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</si>
  <si>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</si>
  <si>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</si>
  <si>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</si>
  <si>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</si>
  <si>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</si>
  <si>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</si>
  <si>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</si>
  <si>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</si>
  <si>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</si>
  <si>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</si>
  <si>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</si>
  <si>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</si>
  <si>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</si>
  <si>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</si>
  <si>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</si>
  <si>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</si>
  <si>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</si>
  <si>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</si>
  <si>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</si>
  <si>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</si>
  <si>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</si>
  <si>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</si>
  <si>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</si>
  <si>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</si>
  <si>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</si>
  <si>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</si>
  <si>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</si>
  <si>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</si>
  <si>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</si>
  <si>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</si>
  <si>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</si>
  <si>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</si>
  <si>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</si>
  <si>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</si>
  <si>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</si>
  <si>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</si>
  <si>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</si>
  <si>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</si>
  <si>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</si>
  <si>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</si>
  <si>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</si>
  <si>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</si>
  <si>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</si>
  <si>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</si>
  <si>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</si>
  <si>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</si>
  <si>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</si>
  <si>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</si>
  <si>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</si>
  <si>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</si>
  <si>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</si>
  <si>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</si>
  <si>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</si>
  <si>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</si>
  <si>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</si>
  <si>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</si>
  <si>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</si>
  <si>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</si>
  <si>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</si>
  <si>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</si>
  <si>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</si>
  <si>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</si>
  <si>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</si>
  <si>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</si>
  <si>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</si>
  <si>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</si>
  <si>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</si>
  <si>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</si>
  <si>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</si>
  <si>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</si>
  <si>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</si>
  <si>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</si>
  <si>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</si>
  <si>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</si>
  <si>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</si>
  <si>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</si>
  <si>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</si>
  <si>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</si>
  <si>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</si>
  <si>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</si>
  <si>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</si>
  <si>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</si>
  <si>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</si>
  <si>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</si>
  <si>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</si>
  <si>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</si>
  <si>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</si>
  <si>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</si>
  <si>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</si>
  <si>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</si>
  <si>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</si>
  <si>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</si>
  <si>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</si>
  <si>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</si>
  <si>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</si>
  <si>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</si>
  <si>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</si>
  <si>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</si>
  <si>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</si>
  <si>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</si>
  <si>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</si>
  <si>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</si>
  <si>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</si>
  <si>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</si>
  <si>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</si>
  <si>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</si>
  <si>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</si>
  <si>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</si>
  <si>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</si>
  <si>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</si>
  <si>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</si>
  <si>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</si>
  <si>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</si>
  <si>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</si>
  <si>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</si>
  <si>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</si>
  <si>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</si>
  <si>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</si>
  <si>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</si>
  <si>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</si>
  <si>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</si>
  <si>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</si>
  <si>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</si>
  <si>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</si>
  <si>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</si>
  <si>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</si>
  <si>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</si>
  <si>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</si>
  <si>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</si>
  <si>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</si>
  <si>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</si>
  <si>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</si>
  <si>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</si>
  <si>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</si>
  <si>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</si>
  <si>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</si>
  <si>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</si>
  <si>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</si>
  <si>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</si>
  <si>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</si>
  <si>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</si>
  <si>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</si>
  <si>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</si>
  <si>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</si>
  <si>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</si>
  <si>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</si>
  <si>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</si>
  <si>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</si>
  <si>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</si>
  <si>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</si>
  <si>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</si>
  <si>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</si>
  <si>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</si>
  <si>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</si>
  <si>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</si>
  <si>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</si>
  <si>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</si>
  <si>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</si>
  <si>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</si>
  <si>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</si>
  <si>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</si>
  <si>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</si>
  <si>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</si>
  <si>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</si>
  <si>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</si>
  <si>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</si>
  <si>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</si>
  <si>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</si>
  <si>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</si>
  <si>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</si>
  <si>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</si>
  <si>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</si>
  <si>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</si>
  <si>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</si>
  <si>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</si>
  <si>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</si>
  <si>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</si>
  <si>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</si>
  <si>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</si>
  <si>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</si>
  <si>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</si>
  <si>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</si>
  <si>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</si>
  <si>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</si>
  <si>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</si>
  <si>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</si>
  <si>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</si>
  <si>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</si>
  <si>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</si>
  <si>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</si>
  <si>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</si>
  <si>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</si>
  <si>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</si>
  <si>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</si>
  <si>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</si>
  <si>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</si>
  <si>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</si>
  <si>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</si>
  <si>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</si>
  <si>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</si>
  <si>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</si>
  <si>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</si>
  <si>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</si>
  <si>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</si>
  <si>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</si>
  <si>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</si>
  <si>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</si>
  <si>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</si>
  <si>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</si>
  <si>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</si>
  <si>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</si>
  <si>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</si>
  <si>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</si>
  <si>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</si>
  <si>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</si>
  <si>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</si>
  <si>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</si>
  <si>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</si>
  <si>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</si>
  <si>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</si>
  <si>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</si>
  <si>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</si>
  <si>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</si>
  <si>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</si>
  <si>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</si>
  <si>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</si>
  <si>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</si>
  <si>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</si>
  <si>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</si>
  <si>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</si>
  <si>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</si>
  <si>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</si>
  <si>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</si>
  <si>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</si>
  <si>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</si>
  <si>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</si>
  <si>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</si>
  <si>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</si>
  <si>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</si>
  <si>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</si>
  <si>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</si>
  <si>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</si>
  <si>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</si>
  <si>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</si>
  <si>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</si>
  <si>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</si>
  <si>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</si>
  <si>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</si>
  <si>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</si>
  <si>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</si>
  <si>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</si>
  <si>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</si>
  <si>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</si>
  <si>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</si>
  <si>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</si>
  <si>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</si>
  <si>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</si>
  <si>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</si>
  <si>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</si>
  <si>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</si>
  <si>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</si>
  <si>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</si>
  <si>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</si>
  <si>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</si>
  <si>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</si>
  <si>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</si>
  <si>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</si>
  <si>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</si>
  <si>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</si>
  <si>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</si>
  <si>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</si>
  <si>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</si>
  <si>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</si>
  <si>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</si>
  <si>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</si>
  <si>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</si>
  <si>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</si>
  <si>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</si>
  <si>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</si>
  <si>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</si>
  <si>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</si>
  <si>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</si>
  <si>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</si>
  <si>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</si>
  <si>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</si>
  <si>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</si>
  <si>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</si>
  <si>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</si>
  <si>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</si>
  <si>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</si>
  <si>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</si>
  <si>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</si>
  <si>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</si>
  <si>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</si>
  <si>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</si>
  <si>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</si>
  <si>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</si>
  <si>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</si>
  <si>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</si>
  <si>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</si>
  <si>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</si>
  <si>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</si>
  <si>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</si>
  <si>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</si>
  <si>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</si>
  <si>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</si>
  <si>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</si>
  <si>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</si>
  <si>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</si>
  <si>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</si>
  <si>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</si>
  <si>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</si>
  <si>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</si>
  <si>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</si>
  <si>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</si>
  <si>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</si>
  <si>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</si>
  <si>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</si>
  <si>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</si>
  <si>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</si>
  <si>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</si>
  <si>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</si>
  <si>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</si>
  <si>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</si>
  <si>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</si>
  <si>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</si>
  <si>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</si>
  <si>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</si>
  <si>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</si>
  <si>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</si>
  <si>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</si>
  <si>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</si>
  <si>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</si>
  <si>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</si>
  <si>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</si>
  <si>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</si>
  <si>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</si>
  <si>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</si>
  <si>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</si>
  <si>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</si>
  <si>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</si>
  <si>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</si>
  <si>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</si>
  <si>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</si>
  <si>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</si>
  <si>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</si>
  <si>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</si>
  <si>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</si>
  <si>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</si>
  <si>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</si>
  <si>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</si>
  <si>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</si>
  <si>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</si>
  <si>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</si>
  <si>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</si>
  <si>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</si>
  <si>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</si>
  <si>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</si>
  <si>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</si>
  <si>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</si>
  <si>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</si>
  <si>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</si>
  <si>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</si>
  <si>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</si>
  <si>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</si>
  <si>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</si>
  <si>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</si>
  <si>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</si>
  <si>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</si>
  <si>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</si>
  <si>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</si>
  <si>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</si>
  <si>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</si>
  <si>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</si>
  <si>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</si>
  <si>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</si>
  <si>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</si>
  <si>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</si>
  <si>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</si>
  <si>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</si>
  <si>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</si>
  <si>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</si>
  <si>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</si>
  <si>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</si>
  <si>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</si>
  <si>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</si>
  <si>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</si>
  <si>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</si>
  <si>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</si>
  <si>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</si>
  <si>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</si>
  <si>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</si>
  <si>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</si>
  <si>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</si>
  <si>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</si>
  <si>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</si>
  <si>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</si>
  <si>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</si>
  <si>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</si>
  <si>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</si>
  <si>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</si>
  <si>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</si>
  <si>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</si>
  <si>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</si>
  <si>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</si>
  <si>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</si>
  <si>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</si>
  <si>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</si>
  <si>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</si>
  <si>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</si>
  <si>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</si>
  <si>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</si>
  <si>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</si>
  <si>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</si>
  <si>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</si>
  <si>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</si>
  <si>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</si>
  <si>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</si>
  <si>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</si>
  <si>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</si>
  <si>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</si>
  <si>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</si>
  <si>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</si>
  <si>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</si>
  <si>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</si>
  <si>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</si>
  <si>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</si>
  <si>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</si>
  <si>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</si>
  <si>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</si>
  <si>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</si>
  <si>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</si>
  <si>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</si>
  <si>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</si>
  <si>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</si>
  <si>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</si>
  <si>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</si>
  <si>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</si>
  <si>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</si>
  <si>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</si>
  <si>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</si>
  <si>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</si>
  <si>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</si>
  <si>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</si>
  <si>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</si>
  <si>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</si>
  <si>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</si>
  <si>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</si>
  <si>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</si>
  <si>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</si>
  <si>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</si>
  <si>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</si>
  <si>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</si>
  <si>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</si>
  <si>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</si>
  <si>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</si>
  <si>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</si>
  <si>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</si>
  <si>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</si>
  <si>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</si>
  <si>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</si>
  <si>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</si>
  <si>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</si>
  <si>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</si>
  <si>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</si>
  <si>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</si>
  <si>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</si>
  <si>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</si>
  <si>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</si>
  <si>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</si>
  <si>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</si>
  <si>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</si>
  <si>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</si>
  <si>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</si>
  <si>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</si>
  <si>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</si>
  <si>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</si>
  <si>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</si>
  <si>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</si>
  <si>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</si>
  <si>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</si>
  <si>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</si>
  <si>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</si>
  <si>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</si>
  <si>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</si>
  <si>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</si>
  <si>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</si>
  <si>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</si>
  <si>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</si>
  <si>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</si>
  <si>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</si>
  <si>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</si>
  <si>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</si>
  <si>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</si>
  <si>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</si>
  <si>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</si>
  <si>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</si>
  <si>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</si>
  <si>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</si>
  <si>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</si>
  <si>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</si>
  <si>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</si>
  <si>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</si>
  <si>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</si>
  <si>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</si>
  <si>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</si>
  <si>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</si>
  <si>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</si>
  <si>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</si>
  <si>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</si>
  <si>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</si>
  <si>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</si>
  <si>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</si>
  <si>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</si>
  <si>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</si>
  <si>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</si>
  <si>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</si>
  <si>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</si>
  <si>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</si>
  <si>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</si>
  <si>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</si>
  <si>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</si>
  <si>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</si>
  <si>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</si>
  <si>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</si>
  <si>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</si>
  <si>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</si>
  <si>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</si>
  <si>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</si>
  <si>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</si>
  <si>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</si>
  <si>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</si>
  <si>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</si>
  <si>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</si>
  <si>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</si>
  <si>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</si>
  <si>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</si>
  <si>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</si>
  <si>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</si>
  <si>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</si>
  <si>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</si>
  <si>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</si>
  <si>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</si>
  <si>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</si>
  <si>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</si>
  <si>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</si>
  <si>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</si>
  <si>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</si>
  <si>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</si>
  <si>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</si>
  <si>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</si>
  <si>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</si>
  <si>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</si>
  <si>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</si>
  <si>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</si>
  <si>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</si>
  <si>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</si>
  <si>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</si>
  <si>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</si>
  <si>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</si>
  <si>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</si>
  <si>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</si>
  <si>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</si>
  <si>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</si>
  <si>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</si>
  <si>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</si>
  <si>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</si>
  <si>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</si>
  <si>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</si>
  <si>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</si>
  <si>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</si>
  <si>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</si>
  <si>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</si>
  <si>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</si>
  <si>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</si>
  <si>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</si>
  <si>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</si>
  <si>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</si>
  <si>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</si>
  <si>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</si>
  <si>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</si>
  <si>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</si>
  <si>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</si>
  <si>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</si>
  <si>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</si>
  <si>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</si>
  <si>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</si>
  <si>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</si>
  <si>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</si>
  <si>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</si>
  <si>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</si>
  <si>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</si>
  <si>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</si>
  <si>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</si>
  <si>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</si>
  <si>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</si>
  <si>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</si>
  <si>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</si>
  <si>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</si>
  <si>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</si>
  <si>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</si>
  <si>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</si>
  <si>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</si>
  <si>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</si>
  <si>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</si>
  <si>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</si>
  <si>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</si>
  <si>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</si>
  <si>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</si>
  <si>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</si>
  <si>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</si>
  <si>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</si>
  <si>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</si>
  <si>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</si>
  <si>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</si>
  <si>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</si>
  <si>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</si>
  <si>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</si>
  <si>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</si>
  <si>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</si>
  <si>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</si>
  <si>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</si>
  <si>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</si>
  <si>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</si>
  <si>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</si>
  <si>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</si>
  <si>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</si>
  <si>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</si>
  <si>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</si>
  <si>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</si>
  <si>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</si>
  <si>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</si>
  <si>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</si>
  <si>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</si>
  <si>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</si>
  <si>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</si>
  <si>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</si>
  <si>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</si>
  <si>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</si>
  <si>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</si>
  <si>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</si>
  <si>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</si>
  <si>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</si>
  <si>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</si>
  <si>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</si>
  <si>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</si>
  <si>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</si>
  <si>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</si>
  <si>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</si>
  <si>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</si>
  <si>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</si>
  <si>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</si>
  <si>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</si>
  <si>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</si>
  <si>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</si>
  <si>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</si>
  <si>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</si>
  <si>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</si>
  <si>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</si>
  <si>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</si>
  <si>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</si>
  <si>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</si>
  <si>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</si>
  <si>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</si>
  <si>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</si>
  <si>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</si>
  <si>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</si>
  <si>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</si>
  <si>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</si>
  <si>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</si>
  <si>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</si>
  <si>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</si>
  <si>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</si>
  <si>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</si>
  <si>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</si>
  <si>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</si>
  <si>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</si>
  <si>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</si>
  <si>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</si>
  <si>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</si>
  <si>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</si>
  <si>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</si>
  <si>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</si>
  <si>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</si>
  <si>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</si>
  <si>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</si>
  <si>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</si>
  <si>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</si>
  <si>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</si>
  <si>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</si>
  <si>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</si>
  <si>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</si>
  <si>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</si>
  <si>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</si>
  <si>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</si>
  <si>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</si>
  <si>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</si>
  <si>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</si>
  <si>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</si>
  <si>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</si>
  <si>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</si>
  <si>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</si>
  <si>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</si>
  <si>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</si>
  <si>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</si>
  <si>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</si>
  <si>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</si>
  <si>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</si>
  <si>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</si>
  <si>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</si>
  <si>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</si>
  <si>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</si>
  <si>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</si>
  <si>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</si>
  <si>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</si>
  <si>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</si>
  <si>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</si>
  <si>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</si>
  <si>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</si>
  <si>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</si>
  <si>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</si>
  <si>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</si>
  <si>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</si>
  <si>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</si>
  <si>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</si>
  <si>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</si>
  <si>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</si>
  <si>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</si>
  <si>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</si>
  <si>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</si>
  <si>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</si>
  <si>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</si>
  <si>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</si>
  <si>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</si>
  <si>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</si>
  <si>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</si>
  <si>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</si>
  <si>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</si>
  <si>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</si>
  <si>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</si>
  <si>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</si>
  <si>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</si>
  <si>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</si>
  <si>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</si>
  <si>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</si>
  <si>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</si>
  <si>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</si>
  <si>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</si>
  <si>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</si>
  <si>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</si>
  <si>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</si>
  <si>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</si>
  <si>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</si>
  <si>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</si>
  <si>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</si>
  <si>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</si>
  <si>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</si>
  <si>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</si>
  <si>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</si>
  <si>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</si>
  <si>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</si>
  <si>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</si>
  <si>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</si>
  <si>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</si>
  <si>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</si>
  <si>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</si>
  <si>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</si>
  <si>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</si>
  <si>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</si>
  <si>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</si>
  <si>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</si>
  <si>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</si>
  <si>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</si>
  <si>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</si>
  <si>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</si>
  <si>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</si>
  <si>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</si>
  <si>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</si>
  <si>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</si>
  <si>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</si>
  <si>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</si>
  <si>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</si>
  <si>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</si>
  <si>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</si>
  <si>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</si>
  <si>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</si>
  <si>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</si>
  <si>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</si>
  <si>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</si>
  <si>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</si>
  <si>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</si>
  <si>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</si>
  <si>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</si>
  <si>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</si>
  <si>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</si>
  <si>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</si>
  <si>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</si>
  <si>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</si>
  <si>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</si>
  <si>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</si>
  <si>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</si>
  <si>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</si>
  <si>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</si>
  <si>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</si>
  <si>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</si>
  <si>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</si>
  <si>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</si>
  <si>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</si>
  <si>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</si>
  <si>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</si>
  <si>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</si>
  <si>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</si>
  <si>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</si>
  <si>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</si>
  <si>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</si>
  <si>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</si>
  <si>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</si>
  <si>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</si>
  <si>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</si>
  <si>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</si>
  <si>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</si>
  <si>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</si>
  <si>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</si>
  <si>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</si>
  <si>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</si>
  <si>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</si>
  <si>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</si>
  <si>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</si>
  <si>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</si>
  <si>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</si>
  <si>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</si>
  <si>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</si>
  <si>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</si>
  <si>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</si>
  <si>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</si>
  <si>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</si>
  <si>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</si>
  <si>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</si>
  <si>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</si>
  <si>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</si>
  <si>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</si>
  <si>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</si>
  <si>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</si>
  <si>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</si>
  <si>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</si>
  <si>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</si>
  <si>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</si>
  <si>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</si>
  <si>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</si>
  <si>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</si>
  <si>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</si>
  <si>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</si>
  <si>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</si>
  <si>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</si>
  <si>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</si>
  <si>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</si>
  <si>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</si>
  <si>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</si>
  <si>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</si>
  <si>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</si>
  <si>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</si>
  <si>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</si>
  <si>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</si>
  <si>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</si>
  <si>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</si>
  <si>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</si>
  <si>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</si>
  <si>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</si>
  <si>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</si>
  <si>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</si>
  <si>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</si>
  <si>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</si>
  <si>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</si>
  <si>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</si>
  <si>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</si>
  <si>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</si>
  <si>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</si>
  <si>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</si>
  <si>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</si>
  <si>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</si>
  <si>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</si>
  <si>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</si>
  <si>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</si>
  <si>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</si>
  <si>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</si>
  <si>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</si>
  <si>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</si>
  <si>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</si>
  <si>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</si>
  <si>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</si>
  <si>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</si>
  <si>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</si>
  <si>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</si>
  <si>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</si>
  <si>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</si>
  <si>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</si>
  <si>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</si>
  <si>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</si>
  <si>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</si>
  <si>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</si>
  <si>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</si>
  <si>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</si>
  <si>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</si>
  <si>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</si>
  <si>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</si>
  <si>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</si>
  <si>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</si>
  <si>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</si>
  <si>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</si>
  <si>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</si>
  <si>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</si>
  <si>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</si>
  <si>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</si>
  <si>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</si>
  <si>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</si>
  <si>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</si>
  <si>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</si>
  <si>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</si>
  <si>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</si>
  <si>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</si>
  <si>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</si>
  <si>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</si>
  <si>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</si>
  <si>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</si>
  <si>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</si>
  <si>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</si>
  <si>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</si>
  <si>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</si>
  <si>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</si>
  <si>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</si>
  <si>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</si>
  <si>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</si>
  <si>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</si>
  <si>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</si>
  <si>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</si>
  <si>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</si>
  <si>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</si>
  <si>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</si>
  <si>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</si>
  <si>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</si>
  <si>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</si>
  <si>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</si>
  <si>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</si>
  <si>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</si>
  <si>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</si>
  <si>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</si>
  <si>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</si>
  <si>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</si>
  <si>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</si>
  <si>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</si>
  <si>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</si>
  <si>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</si>
  <si>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</si>
  <si>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</si>
  <si>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</si>
  <si>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</si>
  <si>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</si>
  <si>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</si>
  <si>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</si>
  <si>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</si>
  <si>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</si>
  <si>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</si>
  <si>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</si>
  <si>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</si>
  <si>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</si>
  <si>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</si>
  <si>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</si>
  <si>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</si>
  <si>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</si>
  <si>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</si>
  <si>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</si>
  <si>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</si>
  <si>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</si>
  <si>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</si>
  <si>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</si>
  <si>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</si>
  <si>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</si>
  <si>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</si>
  <si>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</si>
  <si>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</si>
  <si>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</si>
  <si>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</si>
  <si>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</si>
  <si>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</si>
  <si>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</si>
  <si>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</si>
  <si>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</si>
  <si>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</si>
  <si>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</si>
  <si>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</si>
  <si>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</si>
  <si>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</si>
  <si>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</si>
  <si>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</si>
  <si>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</si>
  <si>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</si>
  <si>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</si>
  <si>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</si>
  <si>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</si>
  <si>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</si>
  <si>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</si>
  <si>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</si>
  <si>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</si>
  <si>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</si>
  <si>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</si>
  <si>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</si>
  <si>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</si>
  <si>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</si>
  <si>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</si>
  <si>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</si>
  <si>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</si>
  <si>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</si>
  <si>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</si>
  <si>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</si>
  <si>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</si>
  <si>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</si>
  <si>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</si>
  <si>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</si>
  <si>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</si>
  <si>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</si>
  <si>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</si>
  <si>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</si>
  <si>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</si>
  <si>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</si>
  <si>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</si>
  <si>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</si>
  <si>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</si>
  <si>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</si>
  <si>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</si>
  <si>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</si>
  <si>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</si>
  <si>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</si>
  <si>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</si>
  <si>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</si>
  <si>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</si>
  <si>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</si>
  <si>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</si>
  <si>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</si>
  <si>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</si>
  <si>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</si>
  <si>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</si>
  <si>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</si>
  <si>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</si>
  <si>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</si>
  <si>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</si>
  <si>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</si>
  <si>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</si>
  <si>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</si>
  <si>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</si>
  <si>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</si>
  <si>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</si>
  <si>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</si>
  <si>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</si>
  <si>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</si>
  <si>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</si>
  <si>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</si>
  <si>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</si>
  <si>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</si>
  <si>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</si>
  <si>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</si>
  <si>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</si>
  <si>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</si>
  <si>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</si>
  <si>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</si>
  <si>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</si>
  <si>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</si>
  <si>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</si>
  <si>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</si>
  <si>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</si>
  <si>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</si>
  <si>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</si>
  <si>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</si>
  <si>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</si>
  <si>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</si>
  <si>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</si>
  <si>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</si>
  <si>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</si>
  <si>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</si>
  <si>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</si>
  <si>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</si>
  <si>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</si>
  <si>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</si>
  <si>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</si>
  <si>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</si>
  <si>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</si>
  <si>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</si>
  <si>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</si>
  <si>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</si>
  <si>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</si>
  <si>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</si>
  <si>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</si>
  <si>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</si>
  <si>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</si>
  <si>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</si>
  <si>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</si>
  <si>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</si>
  <si>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</si>
  <si>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</si>
  <si>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</si>
  <si>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</si>
  <si>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</si>
  <si>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</si>
  <si>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</si>
  <si>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</si>
  <si>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</si>
  <si>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</si>
  <si>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</si>
  <si>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</si>
  <si>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</si>
  <si>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</si>
  <si>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</si>
  <si>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</si>
  <si>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</si>
  <si>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</si>
  <si>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</si>
  <si>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</si>
  <si>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</si>
  <si>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</si>
  <si>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</si>
  <si>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</si>
  <si>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</si>
  <si>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</si>
  <si>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</si>
  <si>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</si>
  <si>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</si>
  <si>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</si>
  <si>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</si>
  <si>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</si>
  <si>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</si>
  <si>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</si>
  <si>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</si>
  <si>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</si>
  <si>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</si>
  <si>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</si>
  <si>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</si>
  <si>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</si>
  <si>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</si>
  <si>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</si>
  <si>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</si>
  <si>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</si>
  <si>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</si>
  <si>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</si>
  <si>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</si>
  <si>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</si>
  <si>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</si>
  <si>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</si>
  <si>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</si>
  <si>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</si>
  <si>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</si>
  <si>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</si>
  <si>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</si>
  <si>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</si>
  <si>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</si>
  <si>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</si>
  <si>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</si>
  <si>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</si>
  <si>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</si>
  <si>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</si>
  <si>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</si>
  <si>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</si>
  <si>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</si>
  <si>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</si>
  <si>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</si>
  <si>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</si>
  <si>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</si>
  <si>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</si>
  <si>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</si>
  <si>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</si>
  <si>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</si>
  <si>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</si>
  <si>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</si>
  <si>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</si>
  <si>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</si>
  <si>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</si>
  <si>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</si>
  <si>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</si>
  <si>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</si>
  <si>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</si>
  <si>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</si>
  <si>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</si>
  <si>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</si>
  <si>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</si>
  <si>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</si>
  <si>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</si>
  <si>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</si>
  <si>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</si>
  <si>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</si>
  <si>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</si>
  <si>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</si>
  <si>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</si>
  <si>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</si>
  <si>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</si>
  <si>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</si>
  <si>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</si>
  <si>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</si>
  <si>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</si>
  <si>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</si>
  <si>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</si>
  <si>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</si>
  <si>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</si>
  <si>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</si>
  <si>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</si>
  <si>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</si>
  <si>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</si>
  <si>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</si>
  <si>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</si>
  <si>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</si>
  <si>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</si>
  <si>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</si>
  <si>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</si>
  <si>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</si>
  <si>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</si>
  <si>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</si>
  <si>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</si>
  <si>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</si>
  <si>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</si>
  <si>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</si>
  <si>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</si>
  <si>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</si>
  <si>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</si>
  <si>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</si>
  <si>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</si>
  <si>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</si>
  <si>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</si>
  <si>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</si>
  <si>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</si>
  <si>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</si>
  <si>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</si>
  <si>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</si>
  <si>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</si>
  <si>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</si>
  <si>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</si>
  <si>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</si>
  <si>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</si>
  <si>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</si>
  <si>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</si>
  <si>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</si>
  <si>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</si>
  <si>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</si>
  <si>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</si>
  <si>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</si>
  <si>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</si>
  <si>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</si>
  <si>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</si>
  <si>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</si>
  <si>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</si>
  <si>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</si>
  <si>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</si>
  <si>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</si>
  <si>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</si>
  <si>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</si>
  <si>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</si>
  <si>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</si>
  <si>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</si>
  <si>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</si>
  <si>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</si>
  <si>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</si>
  <si>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</si>
  <si>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</si>
  <si>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</si>
  <si>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</si>
  <si>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</si>
  <si>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</si>
  <si>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</si>
  <si>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</si>
  <si>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</si>
  <si>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</si>
  <si>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</si>
  <si>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</si>
  <si>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</si>
  <si>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</si>
  <si>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</si>
  <si>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</si>
  <si>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</si>
  <si>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</si>
  <si>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</si>
  <si>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</si>
  <si>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</si>
  <si>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</si>
  <si>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</si>
  <si>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</si>
  <si>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</si>
  <si>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</si>
  <si>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</si>
  <si>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</si>
  <si>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</si>
  <si>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</si>
  <si>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</si>
  <si>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</si>
  <si>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</si>
  <si>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</si>
  <si>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</si>
  <si>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</si>
  <si>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</si>
  <si>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</si>
  <si>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</si>
  <si>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</si>
  <si>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</si>
  <si>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</si>
  <si>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</si>
  <si>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</si>
  <si>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</si>
  <si>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</si>
  <si>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</si>
  <si>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</si>
  <si>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</si>
  <si>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</si>
  <si>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</si>
  <si>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</si>
  <si>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</si>
  <si>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</si>
  <si>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</si>
  <si>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</si>
  <si>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</si>
  <si>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</si>
  <si>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</si>
  <si>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</si>
  <si>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</si>
  <si>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</si>
  <si>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</si>
  <si>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</si>
  <si>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</si>
  <si>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</si>
  <si>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</si>
  <si>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</si>
  <si>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</si>
  <si>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</si>
  <si>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</si>
  <si>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</si>
  <si>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</si>
  <si>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</si>
  <si>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</si>
  <si>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</si>
  <si>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</si>
  <si>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</si>
  <si>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</si>
  <si>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</si>
  <si>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</si>
  <si>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</si>
  <si>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</si>
  <si>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</si>
  <si>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</si>
  <si>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</si>
  <si>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</si>
  <si>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</si>
  <si>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</si>
  <si>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</si>
  <si>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</si>
  <si>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</si>
  <si>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</si>
  <si>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</si>
  <si>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</si>
  <si>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</si>
  <si>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</si>
  <si>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</si>
  <si>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</si>
  <si>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</si>
  <si>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</si>
  <si>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</si>
  <si>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</si>
  <si>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</si>
  <si>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</si>
  <si>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</si>
  <si>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</si>
  <si>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</si>
  <si>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</si>
  <si>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</si>
  <si>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</si>
  <si>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</si>
  <si>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</si>
  <si>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</si>
  <si>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</si>
  <si>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</si>
  <si>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</si>
  <si>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</si>
  <si>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</si>
  <si>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</si>
  <si>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</si>
  <si>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</si>
  <si>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</si>
  <si>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</si>
  <si>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</si>
  <si>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</si>
  <si>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</si>
  <si>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</si>
  <si>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</si>
  <si>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</si>
  <si>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</si>
  <si>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</si>
  <si>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</si>
  <si>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</si>
  <si>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</si>
  <si>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</si>
  <si>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</si>
  <si>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</si>
  <si>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</si>
  <si>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</si>
  <si>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</si>
  <si>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</si>
  <si>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</si>
  <si>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</si>
  <si>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</si>
  <si>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</si>
  <si>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</si>
  <si>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</si>
  <si>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</si>
  <si>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</si>
  <si>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</si>
  <si>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</si>
  <si>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</si>
  <si>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</si>
  <si>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</si>
  <si>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</si>
  <si>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</si>
  <si>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</si>
  <si>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</si>
  <si>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</si>
  <si>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</si>
  <si>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</si>
  <si>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</si>
  <si>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</si>
  <si>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</si>
  <si>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</si>
  <si>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</si>
  <si>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</si>
  <si>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</si>
  <si>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</si>
  <si>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</si>
  <si>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</si>
  <si>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</si>
  <si>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</si>
  <si>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</si>
  <si>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</si>
  <si>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</si>
  <si>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</si>
  <si>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</si>
  <si>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</si>
  <si>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</si>
  <si>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</si>
  <si>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</si>
  <si>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</si>
  <si>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</si>
  <si>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</si>
  <si>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</si>
  <si>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</si>
  <si>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</si>
  <si>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</si>
  <si>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</si>
  <si>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</si>
  <si>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</si>
  <si>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</si>
  <si>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</si>
  <si>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</si>
  <si>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</si>
  <si>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</si>
  <si>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</si>
  <si>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</si>
  <si>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</si>
  <si>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</si>
  <si>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</si>
  <si>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</si>
  <si>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</si>
  <si>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</si>
  <si>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</si>
  <si>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</si>
  <si>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</si>
  <si>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</si>
  <si>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</si>
  <si>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</si>
  <si>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</si>
  <si>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</si>
  <si>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</si>
  <si>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</si>
  <si>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</si>
  <si>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</si>
  <si>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</si>
  <si>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</si>
  <si>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</si>
  <si>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</si>
  <si>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</si>
  <si>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</si>
  <si>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</si>
  <si>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</si>
  <si>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</si>
  <si>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</si>
  <si>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</si>
  <si>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</si>
  <si>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</si>
  <si>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</si>
  <si>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</si>
  <si>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</si>
  <si>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</si>
  <si>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</si>
  <si>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</si>
  <si>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</si>
  <si>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</si>
  <si>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</si>
  <si>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</si>
  <si>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</si>
  <si>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</si>
  <si>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</si>
  <si>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</si>
  <si>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</si>
  <si>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</si>
  <si>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</si>
  <si>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</si>
  <si>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</si>
  <si>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</si>
  <si>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</si>
  <si>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</si>
  <si>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</si>
  <si>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</si>
  <si>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</si>
  <si>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</si>
  <si>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新細明體"/>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</si>
  <si>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</si>
  <si>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</si>
  <si>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</si>
  <si>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</si>
  <si>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</si>
  <si>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</si>
  <si>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</si>
  <si>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</si>
  <si>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</si>
  <si>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</si>
  <si>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</si>
  <si>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</si>
  <si>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</si>
  <si>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</si>
  <si>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</si>
  <si>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</si>
  <si>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</si>
  <si>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</si>
  <si>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</si>
  <si>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</si>
  <si>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</si>
  <si>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</si>
  <si>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</si>
  <si>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</si>
  <si>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</si>
  <si>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</si>
  <si>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</si>
  <si>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</si>
  <si>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</si>
  <si>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</si>
  <si>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</si>
  <si>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</si>
  <si>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</si>
  <si>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</si>
  <si>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</si>
  <si>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</si>
  <si>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</si>
  <si>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</si>
  <si>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</si>
  <si>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</si>
  <si>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</si>
  <si>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</si>
  <si>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</si>
  <si>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</si>
  <si>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</si>
  <si>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</si>
  <si>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</si>
  <si>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</si>
  <si>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</si>
  <si>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</si>
  <si>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</si>
  <si>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</si>
  <si>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</si>
  <si>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</si>
  <si>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</si>
  <si>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</si>
  <si>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</si>
  <si>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</si>
  <si>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</si>
  <si>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</si>
  <si>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</si>
  <si>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</si>
  <si>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</si>
  <si>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</si>
  <si>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</si>
  <si>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</si>
  <si>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</si>
  <si>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</si>
  <si>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</si>
  <si>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</si>
  <si>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</si>
  <si>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</si>
  <si>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</si>
  <si>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</si>
  <si>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</si>
  <si>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</si>
  <si>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</si>
  <si>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</si>
  <si>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</si>
  <si>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</si>
  <si>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</si>
  <si>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</si>
  <si>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</si>
  <si>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</si>
  <si>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</si>
  <si>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</si>
  <si>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</si>
  <si>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</si>
  <si>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</si>
  <si>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</si>
  <si>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</si>
  <si>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</si>
  <si>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</si>
  <si>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</si>
  <si>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</si>
  <si>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</si>
  <si>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</si>
  <si>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</si>
  <si>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</si>
  <si>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</si>
  <si>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</si>
  <si>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</si>
  <si>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</si>
  <si>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</si>
  <si>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</si>
  <si>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</si>
  <si>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</si>
  <si>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</si>
  <si>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</si>
  <si>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</si>
  <si>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</si>
  <si>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</si>
  <si>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</si>
  <si>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</si>
  <si>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</si>
  <si>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</si>
  <si>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</si>
  <si>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</si>
  <si>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</si>
  <si>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</si>
  <si>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</si>
  <si>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</si>
  <si>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</si>
  <si>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</si>
  <si>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</si>
  <si>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</si>
  <si>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</si>
  <si>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</si>
  <si>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</si>
  <si>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</si>
  <si>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</si>
  <si>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</si>
  <si>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</si>
  <si>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</si>
  <si>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</si>
  <si>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</si>
  <si>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</si>
  <si>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</si>
  <si>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</si>
  <si>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</si>
  <si>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</si>
  <si>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</si>
  <si>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</si>
  <si>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</si>
  <si>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</si>
  <si>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</si>
  <si>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</si>
  <si>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</si>
  <si>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</si>
  <si>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</si>
  <si>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</si>
  <si>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</si>
  <si>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</si>
  <si>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</si>
  <si>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</si>
  <si>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</si>
  <si>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</si>
  <si>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</si>
  <si>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</si>
  <si>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</si>
  <si>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</si>
  <si>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</si>
  <si>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</si>
  <si>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</si>
  <si>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</si>
  <si>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</si>
  <si>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</si>
  <si>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</si>
  <si>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</si>
  <si>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</si>
  <si>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</si>
  <si>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</si>
  <si>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</si>
  <si>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</si>
  <si>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</si>
  <si>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</si>
  <si>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</si>
  <si>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</si>
  <si>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</si>
  <si>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</si>
  <si>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</si>
  <si>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</si>
  <si>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</si>
  <si>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</si>
  <si>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</si>
  <si>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</si>
  <si>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</si>
  <si>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</si>
  <si>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</si>
  <si>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</si>
  <si>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</si>
  <si>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</si>
  <si>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</si>
  <si>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</si>
  <si>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</si>
  <si>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</si>
  <si>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</si>
  <si>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</si>
  <si>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</si>
  <si>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</si>
  <si>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</si>
  <si>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</si>
  <si>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</si>
  <si>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</si>
  <si>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</si>
  <si>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</si>
  <si>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</si>
  <si>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</si>
  <si>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</si>
  <si>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</si>
  <si>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</si>
  <si>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</si>
  <si>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</si>
  <si>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</si>
  <si>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</si>
  <si>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</si>
  <si>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</si>
  <si>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</si>
  <si>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</si>
  <si>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</si>
  <si>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</si>
  <si>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</si>
  <si>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</si>
  <si>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</si>
  <si>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</si>
  <si>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</si>
  <si>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</si>
  <si>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</si>
  <si>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</si>
  <si>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</si>
  <si>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</si>
  <si>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</si>
  <si>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</si>
  <si>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</si>
  <si>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</si>
  <si>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</si>
  <si>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</si>
  <si>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</si>
  <si>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</si>
  <si>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</si>
  <si>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</si>
  <si>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</si>
  <si>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</si>
  <si>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</si>
  <si>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</si>
  <si>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</si>
  <si>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</si>
  <si>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</si>
  <si>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</si>
  <si>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</si>
  <si>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</si>
  <si>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</si>
  <si>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</si>
  <si>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</si>
  <si>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</si>
  <si>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</si>
  <si>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</si>
  <si>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</si>
  <si>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</si>
  <si>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</si>
  <si>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</si>
  <si>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</si>
  <si>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</si>
  <si>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</si>
  <si>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</si>
  <si>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</si>
  <si>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</si>
  <si>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</si>
  <si>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</si>
  <si>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</si>
  <si>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</si>
  <si>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</si>
  <si>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</si>
  <si>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</si>
  <si>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</si>
  <si>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</si>
  <si>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</si>
  <si>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</si>
  <si>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</si>
  <si>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</si>
  <si>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</si>
  <si>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</si>
  <si>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</si>
  <si>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</si>
  <si>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</si>
  <si>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</si>
  <si>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</si>
  <si>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</si>
  <si>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</si>
  <si>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</si>
  <si>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</si>
  <si>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</si>
  <si>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</si>
  <si>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</si>
  <si>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</si>
  <si>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</si>
  <si>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</si>
  <si>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</si>
  <si>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</si>
  <si>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</si>
  <si>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</si>
  <si>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</si>
  <si>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</si>
  <si>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</si>
  <si>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</si>
  <si>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</si>
  <si>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</si>
  <si>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</si>
  <si>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</si>
  <si>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</si>
  <si>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</si>
  <si>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</si>
  <si>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</si>
  <si>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</si>
  <si>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</si>
  <si>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</si>
  <si>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</si>
  <si>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</si>
  <si>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</si>
  <si>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</si>
  <si>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</si>
  <si>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</si>
  <si>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</si>
  <si>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</si>
  <si>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</si>
  <si>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</si>
  <si>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</si>
  <si>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</si>
  <si>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</si>
  <si>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</si>
  <si>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</si>
  <si>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</si>
  <si>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</si>
  <si>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</si>
  <si>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</si>
  <si>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</si>
  <si>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</si>
  <si>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</si>
  <si>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</si>
  <si>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</si>
  <si>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</si>
  <si>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</si>
  <si>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</si>
  <si>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</si>
  <si>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</si>
  <si>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</si>
  <si>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</si>
  <si>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</si>
  <si>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</si>
  <si>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</si>
  <si>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</si>
  <si>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</si>
  <si>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</si>
  <si>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</si>
  <si>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</si>
  <si>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</si>
  <si>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</si>
  <si>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</si>
  <si>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</si>
  <si>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</si>
  <si>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</si>
  <si>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</si>
  <si>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</si>
  <si>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</si>
  <si>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</si>
  <si>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</si>
  <si>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</si>
  <si>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</si>
  <si>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</si>
  <si>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</si>
  <si>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</si>
  <si>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</si>
  <si>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</si>
  <si>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</si>
  <si>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</si>
  <si>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</si>
  <si>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</si>
  <si>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</si>
  <si>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</si>
  <si>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</si>
  <si>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</si>
  <si>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</si>
  <si>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</si>
  <si>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</si>
  <si>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</si>
  <si>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</si>
  <si>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</si>
  <si>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</si>
  <si>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</si>
  <si>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</si>
  <si>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</si>
  <si>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</si>
  <si>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</si>
  <si>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</si>
  <si>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</si>
  <si>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</si>
  <si>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</si>
  <si>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</si>
  <si>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</si>
  <si>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</si>
  <si>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</si>
  <si>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</si>
  <si>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</si>
  <si>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</si>
  <si>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</si>
  <si>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</si>
  <si>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</si>
  <si>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</si>
  <si>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</si>
  <si>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</si>
  <si>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</si>
  <si>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</si>
  <si>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</si>
  <si>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</si>
  <si>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</si>
  <si>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</si>
  <si>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</si>
  <si>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</si>
  <si>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</si>
  <si>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</si>
  <si>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</si>
  <si>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</si>
  <si>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</si>
  <si>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</si>
  <si>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</si>
  <si>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</si>
  <si>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</si>
  <si>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</si>
  <si>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</si>
  <si>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</si>
  <si>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</si>
  <si>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</si>
  <si>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</si>
  <si>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</si>
  <si>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</si>
  <si>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</si>
  <si>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</si>
  <si>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</si>
  <si>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</si>
  <si>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</si>
  <si>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</si>
  <si>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</si>
  <si>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</si>
  <si>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</si>
  <si>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</si>
  <si>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</si>
  <si>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</si>
  <si>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</si>
  <si>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</si>
  <si>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</si>
  <si>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</si>
  <si>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</si>
  <si>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</si>
  <si>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</si>
  <si>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</si>
  <si>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</si>
  <si>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</si>
  <si>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</si>
  <si>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</si>
  <si>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</si>
  <si>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</si>
  <si>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</si>
  <si>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</si>
  <si>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</si>
  <si>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</si>
  <si>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</si>
  <si>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</si>
  <si>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</si>
  <si>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</si>
  <si>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</si>
  <si>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</si>
  <si>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</si>
  <si>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</si>
  <si>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</si>
  <si>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</si>
  <si>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</si>
  <si>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</si>
  <si>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</si>
  <si>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</si>
  <si>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</si>
  <si>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</si>
  <si>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</si>
  <si>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</si>
  <si>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</si>
  <si>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</si>
  <si>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</si>
  <si>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</si>
  <si>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</si>
  <si>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</si>
  <si>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</si>
  <si>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</si>
  <si>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</si>
  <si>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</si>
  <si>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</si>
  <si>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</si>
  <si>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</si>
  <si>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</si>
  <si>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</si>
  <si>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</si>
  <si>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</si>
  <si>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</si>
  <si>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</si>
  <si>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</si>
  <si>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</si>
  <si>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</si>
  <si>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</si>
  <si>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</si>
  <si>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</si>
  <si>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</si>
  <si>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</si>
  <si>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</si>
  <si>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</si>
  <si>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</si>
  <si>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</si>
  <si>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</si>
  <si>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</si>
  <si>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</si>
  <si>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</si>
  <si>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</si>
  <si>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</si>
  <si>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</si>
  <si>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</si>
  <si>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</si>
  <si>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</si>
  <si>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</si>
  <si>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</si>
  <si>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</si>
  <si>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</si>
  <si>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</si>
  <si>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</si>
  <si>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</si>
  <si>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</si>
  <si>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</si>
  <si>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</si>
  <si>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</si>
  <si>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</si>
  <si>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</si>
  <si>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</si>
  <si>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</si>
  <si>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</si>
  <si>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</si>
  <si>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</si>
  <si>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</si>
  <si>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</si>
  <si>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</si>
  <si>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</si>
  <si>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</si>
  <si>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</si>
  <si>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</si>
  <si>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</si>
  <si>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</si>
  <si>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</si>
  <si>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</si>
  <si>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</si>
  <si>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</si>
  <si>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</si>
  <si>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</si>
  <si>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</si>
  <si>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</si>
  <si>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</si>
  <si>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</si>
  <si>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</si>
  <si>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</si>
  <si>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</si>
  <si>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</si>
  <si>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</si>
  <si>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</si>
  <si>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</si>
  <si>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</si>
  <si>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</si>
  <si>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</si>
  <si>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</si>
  <si>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</si>
  <si>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</si>
  <si>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</si>
  <si>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</si>
  <si>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</si>
  <si>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</si>
  <si>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</si>
  <si>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</si>
  <si>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</si>
  <si>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</si>
  <si>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</si>
  <si>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</si>
  <si>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</si>
  <si>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</si>
  <si>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</si>
  <si>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</si>
  <si>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</si>
  <si>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</si>
  <si>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</si>
  <si>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</si>
  <si>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</si>
  <si>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</si>
  <si>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</si>
  <si>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</si>
  <si>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</si>
  <si>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</si>
  <si>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</si>
  <si>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</si>
  <si>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</si>
  <si>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</si>
  <si>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</si>
  <si>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</si>
  <si>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</si>
  <si>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</si>
  <si>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</si>
  <si>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</si>
  <si>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</si>
  <si>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</si>
  <si>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</si>
  <si>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</si>
  <si>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</si>
  <si>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</si>
  <si>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</si>
  <si>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</si>
  <si>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</si>
  <si>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</si>
  <si>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</si>
  <si>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</si>
  <si>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</si>
  <si>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</si>
  <si>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</si>
  <si>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</si>
  <si>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</si>
  <si>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</si>
  <si>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</si>
  <si>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</si>
  <si>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</si>
  <si>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</si>
  <si>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</si>
  <si>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</si>
  <si>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</si>
  <si>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</si>
  <si>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</si>
  <si>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</si>
  <si>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</si>
  <si>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</si>
  <si>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</si>
  <si>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太盟光電</t>
    <phoneticPr fontId="100" type="noConversion"/>
  </si>
  <si>
    <t>Sabrina Lee</t>
    <phoneticPr fontId="100" type="noConversion"/>
  </si>
  <si>
    <t>sabrina.lee@cirocomm.com.tw</t>
    <phoneticPr fontId="100" type="noConversion"/>
  </si>
  <si>
    <t>+886-3-4699868 Ext. 623</t>
    <phoneticPr fontId="100" type="noConversion"/>
  </si>
  <si>
    <t>Kevin Chang</t>
    <phoneticPr fontId="100" type="noConversion"/>
  </si>
  <si>
    <t>VP</t>
    <phoneticPr fontId="100" type="noConversion"/>
  </si>
  <si>
    <t>Kevin Chang - TST' &lt;kevinchang@mail.taisaw.com&gt;</t>
    <phoneticPr fontId="10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</si>
</sst>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 #,##0\ &quot;€&quot;_-;\-* #,##0\ &quot;€&quot;_-;_-* &quot;-&quot;\ &quot;€&quot;_-;_-@_-"/>
    <numFmt numFmtId="184" formatCode="_-* #,##0\ _€_-;\-* #,##0\ _€_-;_-* &quot;-&quot;\ _€_-;_-@_-"/>
    <numFmt numFmtId="185" formatCode="_-* #,##0.00\ &quot;€&quot;_-;\-* #,##0.00\ &quot;€&quot;_-;_-* &quot;-&quot;??\ &quot;€&quot;_-;_-@_-"/>
    <numFmt numFmtId="186" formatCode="_-* #,##0.00\ _€_-;\-* #,##0.00\ _€_-;_-* &quot;-&quot;??\ _€_-;_-@_-"/>
    <numFmt numFmtId="187" formatCode="_-&quot;€&quot;\ * #,##0_-;\-&quot;€&quot;\ * #,##0_-;_-&quot;€&quot;\ * &quot;-&quot;_-;_-@_-"/>
    <numFmt numFmtId="188" formatCode="_-&quot;€&quot;\ * #,##0.00_-;\-&quot;€&quot;\ * #,##0.00_-;_-&quot;€&quot;\ * &quot;-&quot;??_-;_-@_-"/>
  </numFmts>
  <fonts count="102">
    <font>
      <sz val="10"/>
      <name val="Verdana"/>
      <family val="2"/>
    </font>
    <font>
      <sz val="11"/>
      <color theme="1"/>
      <name val="新細明體"/>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新細明體"/>
      <family val="3"/>
      <charset val="128"/>
      <scheme val="minor"/>
    </font>
    <font>
      <sz val="11"/>
      <color theme="0"/>
      <name val="新細明體"/>
      <family val="3"/>
      <charset val="128"/>
      <scheme val="minor"/>
    </font>
    <font>
      <sz val="11"/>
      <color rgb="FF9C0006"/>
      <name val="ＭＳ Ｐゴシック"/>
      <family val="3"/>
      <charset val="128"/>
    </font>
    <font>
      <sz val="11"/>
      <color rgb="FF9C0006"/>
      <name val="新細明體"/>
      <family val="3"/>
      <charset val="128"/>
      <scheme val="minor"/>
    </font>
    <font>
      <b/>
      <sz val="11"/>
      <color rgb="FFFA7D00"/>
      <name val="新細明體"/>
      <family val="3"/>
      <charset val="128"/>
      <scheme val="minor"/>
    </font>
    <font>
      <b/>
      <sz val="11"/>
      <color theme="0"/>
      <name val="新細明體"/>
      <family val="3"/>
      <charset val="128"/>
      <scheme val="minor"/>
    </font>
    <font>
      <i/>
      <sz val="11"/>
      <color rgb="FF7F7F7F"/>
      <name val="新細明體"/>
      <family val="3"/>
      <charset val="128"/>
      <scheme val="minor"/>
    </font>
    <font>
      <sz val="11"/>
      <color rgb="FF006100"/>
      <name val="新細明體"/>
      <family val="3"/>
      <charset val="128"/>
      <scheme val="minor"/>
    </font>
    <font>
      <b/>
      <sz val="15"/>
      <color theme="3"/>
      <name val="新細明體"/>
      <family val="3"/>
      <charset val="128"/>
      <scheme val="minor"/>
    </font>
    <font>
      <b/>
      <sz val="13"/>
      <color theme="3"/>
      <name val="新細明體"/>
      <family val="3"/>
      <charset val="128"/>
      <scheme val="minor"/>
    </font>
    <font>
      <b/>
      <sz val="11"/>
      <color theme="3"/>
      <name val="新細明體"/>
      <family val="3"/>
      <charset val="128"/>
      <scheme val="minor"/>
    </font>
    <font>
      <u/>
      <sz val="10"/>
      <color theme="10"/>
      <name val="Arial"/>
      <family val="2"/>
    </font>
    <font>
      <u/>
      <sz val="11"/>
      <color theme="10"/>
      <name val="新細明體"/>
      <family val="3"/>
      <charset val="128"/>
      <scheme val="minor"/>
    </font>
    <font>
      <u/>
      <sz val="12"/>
      <color theme="10"/>
      <name val="新細明體"/>
      <family val="3"/>
      <charset val="128"/>
      <scheme val="minor"/>
    </font>
    <font>
      <sz val="11"/>
      <color rgb="FF3F3F76"/>
      <name val="新細明體"/>
      <family val="3"/>
      <charset val="128"/>
      <scheme val="minor"/>
    </font>
    <font>
      <sz val="11"/>
      <color rgb="FFFA7D00"/>
      <name val="新細明體"/>
      <family val="3"/>
      <charset val="128"/>
      <scheme val="minor"/>
    </font>
    <font>
      <sz val="11"/>
      <color rgb="FF9C6500"/>
      <name val="新細明體"/>
      <family val="3"/>
      <charset val="128"/>
      <scheme val="minor"/>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5574816125979"/>
      <name val="Verdana"/>
      <family val="2"/>
    </font>
    <font>
      <sz val="11"/>
      <name val="新細明體"/>
      <family val="3"/>
      <charset val="128"/>
      <scheme val="minor"/>
    </font>
    <font>
      <sz val="10"/>
      <color rgb="FFFF0000"/>
      <name val="Verdana"/>
      <family val="2"/>
    </font>
    <font>
      <u/>
      <sz val="10"/>
      <color indexed="12"/>
      <name val="新細明體"/>
      <family val="3"/>
      <charset val="128"/>
      <scheme val="major"/>
    </font>
    <font>
      <sz val="10"/>
      <name val="新細明體"/>
      <family val="3"/>
      <charset val="128"/>
      <scheme val="major"/>
    </font>
    <font>
      <u/>
      <sz val="12"/>
      <color indexed="12"/>
      <name val="新細明體"/>
      <family val="3"/>
      <charset val="128"/>
      <scheme val="major"/>
    </font>
    <font>
      <sz val="12"/>
      <name val="新細明體"/>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新細明體"/>
      <family val="3"/>
      <charset val="128"/>
      <scheme val="minor"/>
    </font>
    <font>
      <sz val="12"/>
      <name val="Arial"/>
      <family val="2"/>
    </font>
    <font>
      <sz val="11"/>
      <name val="ＭＳ Ｐゴシック"/>
      <family val="2"/>
    </font>
    <font>
      <sz val="11"/>
      <color rgb="FF000000"/>
      <name val="Calibri"/>
      <family val="2"/>
    </font>
    <font>
      <sz val="11"/>
      <name val="新細明體"/>
      <family val="2"/>
      <scheme val="minor"/>
    </font>
    <font>
      <b/>
      <sz val="8"/>
      <name val="Cambria"/>
      <family val="1"/>
    </font>
    <font>
      <u/>
      <sz val="12"/>
      <color theme="10"/>
      <name val="Cambria"/>
      <family val="1"/>
    </font>
    <font>
      <sz val="9"/>
      <name val="細明體"/>
      <family val="3"/>
      <charset val="136"/>
    </font>
    <font>
      <sz val="12"/>
      <name val="細明體"/>
      <family val="3"/>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4"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6" fontId="10" fillId="0" borderId="0" applyFont="0" applyFill="0" applyBorder="0" applyAlignment="0" applyProtection="0"/>
    <xf numFmtId="42"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101" fillId="33" borderId="34" xfId="0" applyNumberFormat="1" applyFont="1" applyFill="1" applyBorder="1" applyAlignment="1" applyProtection="1">
      <alignment horizontal="left" vertical="center" wrapText="1"/>
      <protection locked="0"/>
    </xf>
    <xf numFmtId="49" fontId="85" fillId="33" borderId="58" xfId="487" quotePrefix="1" applyNumberFormat="1" applyFont="1" applyFill="1" applyBorder="1" applyAlignment="1">
      <alignment horizontal="left" vertical="center" wrapText="1"/>
      <protection locked="0"/>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一般" xfId="0" builtinId="0"/>
    <cellStyle name="一般 7" xfId="588"/>
    <cellStyle name="超連結" xfId="487" builtinId="8"/>
    <cellStyle name="標準 2" xfId="589"/>
    <cellStyle name="標準 2 2" xfId="590"/>
    <cellStyle name="標準 2 3" xfId="591"/>
    <cellStyle name="표준 2" xfId="587"/>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sabrina.lee@cirocomm.com.tw"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
      <c r="A4" s="308"/>
      <c r="B4" s="30" t="s">
        <v>839</v>
      </c>
      <c r="C4" s="6"/>
      <c r="D4" s="177"/>
      <c r="E4" s="3"/>
      <c r="F4" s="6"/>
      <c r="G4" s="25"/>
    </row>
    <row r="5" spans="1:7">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20">
      <c r="A13" s="308"/>
      <c r="B13" s="2">
        <v>1</v>
      </c>
      <c r="C13" s="27" t="s">
        <v>1078</v>
      </c>
      <c r="D13" s="28" t="s">
        <v>866</v>
      </c>
      <c r="E13" s="163" t="s">
        <v>843</v>
      </c>
      <c r="F13" s="163"/>
      <c r="G13" s="25"/>
    </row>
    <row r="14" spans="1:7" ht="30">
      <c r="A14" s="308"/>
      <c r="B14" s="2">
        <v>2</v>
      </c>
      <c r="C14" s="27" t="s">
        <v>1078</v>
      </c>
      <c r="D14" s="28" t="s">
        <v>1015</v>
      </c>
      <c r="E14" s="163" t="s">
        <v>526</v>
      </c>
      <c r="F14" s="163" t="s">
        <v>527</v>
      </c>
      <c r="G14" s="25"/>
    </row>
    <row r="15" spans="1:7" ht="89.15"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150000000000006"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5"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399999999999999" customHeight="1">
      <c r="A28" s="308"/>
      <c r="B28" s="297"/>
      <c r="C28" s="294"/>
      <c r="D28" s="315"/>
      <c r="E28" s="306"/>
      <c r="F28" s="165" t="s">
        <v>57</v>
      </c>
      <c r="G28" s="25"/>
    </row>
    <row r="29" spans="1:7" ht="74.5" customHeight="1">
      <c r="A29" s="308"/>
      <c r="B29" s="297"/>
      <c r="C29" s="294"/>
      <c r="D29" s="315"/>
      <c r="E29" s="306"/>
      <c r="F29" s="165" t="s">
        <v>58</v>
      </c>
      <c r="G29" s="25"/>
    </row>
    <row r="30" spans="1:7" ht="62.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5" customHeight="1">
      <c r="A33" s="308"/>
      <c r="B33" s="297"/>
      <c r="C33" s="294"/>
      <c r="D33" s="315"/>
      <c r="E33" s="306"/>
      <c r="F33" s="165" t="s">
        <v>62</v>
      </c>
      <c r="G33" s="25"/>
    </row>
    <row r="34" spans="1:7" ht="89.15" customHeight="1">
      <c r="A34" s="308"/>
      <c r="B34" s="297"/>
      <c r="C34" s="294"/>
      <c r="D34" s="315"/>
      <c r="E34" s="306"/>
      <c r="F34" s="165" t="s">
        <v>64</v>
      </c>
      <c r="G34" s="25"/>
    </row>
    <row r="35" spans="1:7" ht="29.15" customHeight="1">
      <c r="A35" s="308"/>
      <c r="B35" s="297"/>
      <c r="C35" s="294"/>
      <c r="D35" s="315"/>
      <c r="E35" s="306"/>
      <c r="F35" s="165" t="s">
        <v>65</v>
      </c>
      <c r="G35" s="25"/>
    </row>
    <row r="36" spans="1:7" ht="111">
      <c r="A36" s="308"/>
      <c r="B36" s="298"/>
      <c r="C36" s="295"/>
      <c r="D36" s="316"/>
      <c r="E36" s="307"/>
      <c r="F36" s="166" t="s">
        <v>66</v>
      </c>
      <c r="G36" s="25"/>
    </row>
    <row r="37" spans="1:7" ht="100">
      <c r="A37" s="308"/>
      <c r="B37" s="141">
        <v>3.01</v>
      </c>
      <c r="C37" s="142" t="s">
        <v>67</v>
      </c>
      <c r="D37" s="28" t="s">
        <v>2234</v>
      </c>
      <c r="E37" s="167" t="s">
        <v>1316</v>
      </c>
      <c r="F37" s="168" t="s">
        <v>1420</v>
      </c>
      <c r="G37" s="25"/>
    </row>
    <row r="38" spans="1:7" ht="80">
      <c r="A38" s="308"/>
      <c r="B38" s="141">
        <v>3.02</v>
      </c>
      <c r="C38" s="142" t="s">
        <v>1349</v>
      </c>
      <c r="D38" s="28" t="s">
        <v>2235</v>
      </c>
      <c r="E38" s="167" t="s">
        <v>1364</v>
      </c>
      <c r="F38" s="168" t="s">
        <v>1421</v>
      </c>
      <c r="G38" s="25"/>
    </row>
    <row r="39" spans="1:7" ht="80">
      <c r="A39" s="308"/>
      <c r="B39" s="150">
        <v>4</v>
      </c>
      <c r="C39" s="149" t="s">
        <v>1517</v>
      </c>
      <c r="D39" s="28" t="s">
        <v>2236</v>
      </c>
      <c r="E39" s="27" t="s">
        <v>2182</v>
      </c>
      <c r="F39" s="27" t="s">
        <v>1518</v>
      </c>
      <c r="G39" s="25"/>
    </row>
    <row r="40" spans="1:7" ht="40">
      <c r="A40" s="308"/>
      <c r="B40" s="141">
        <v>4.01</v>
      </c>
      <c r="C40" s="149" t="s">
        <v>1517</v>
      </c>
      <c r="D40" s="28" t="s">
        <v>2238</v>
      </c>
      <c r="E40" s="27" t="s">
        <v>2194</v>
      </c>
      <c r="F40" s="27" t="s">
        <v>2198</v>
      </c>
      <c r="G40" s="25"/>
    </row>
    <row r="41" spans="1:7" ht="40">
      <c r="A41" s="308"/>
      <c r="B41" s="141" t="s">
        <v>2225</v>
      </c>
      <c r="C41" s="149" t="s">
        <v>1517</v>
      </c>
      <c r="D41" s="28" t="s">
        <v>2237</v>
      </c>
      <c r="E41" s="27" t="s">
        <v>2228</v>
      </c>
      <c r="F41" s="27" t="s">
        <v>2226</v>
      </c>
      <c r="G41" s="25"/>
    </row>
    <row r="42" spans="1:7" ht="40">
      <c r="A42" s="308"/>
      <c r="B42" s="141" t="s">
        <v>2259</v>
      </c>
      <c r="C42" s="149" t="s">
        <v>1517</v>
      </c>
      <c r="D42" s="28" t="s">
        <v>2264</v>
      </c>
      <c r="E42" s="27" t="s">
        <v>2227</v>
      </c>
      <c r="F42" s="27" t="s">
        <v>2260</v>
      </c>
      <c r="G42" s="25"/>
    </row>
    <row r="43" spans="1:7" ht="110">
      <c r="A43" s="308"/>
      <c r="B43" s="160">
        <v>4.0999999999999996</v>
      </c>
      <c r="C43" s="149" t="s">
        <v>2263</v>
      </c>
      <c r="D43" s="161">
        <v>42867</v>
      </c>
      <c r="E43" s="169" t="s">
        <v>2266</v>
      </c>
      <c r="F43" s="27" t="s">
        <v>2265</v>
      </c>
      <c r="G43" s="25"/>
    </row>
    <row r="44" spans="1:7" ht="70">
      <c r="A44" s="308"/>
      <c r="B44" s="160">
        <v>4.2</v>
      </c>
      <c r="C44" s="149" t="s">
        <v>2263</v>
      </c>
      <c r="D44" s="161">
        <v>42704</v>
      </c>
      <c r="E44" s="169" t="s">
        <v>2462</v>
      </c>
      <c r="F44" s="27" t="s">
        <v>2437</v>
      </c>
      <c r="G44" s="25"/>
    </row>
    <row r="45" spans="1:7" ht="130">
      <c r="A45" s="308"/>
      <c r="B45" s="202">
        <v>5</v>
      </c>
      <c r="C45" s="149" t="s">
        <v>2263</v>
      </c>
      <c r="D45" s="161">
        <v>42867</v>
      </c>
      <c r="E45" s="169" t="s">
        <v>12683</v>
      </c>
      <c r="F45" s="27" t="s">
        <v>12405</v>
      </c>
      <c r="G45" s="25"/>
    </row>
    <row r="46" spans="1:7" ht="30">
      <c r="A46" s="308"/>
      <c r="B46" s="160">
        <v>5.01</v>
      </c>
      <c r="C46" s="149" t="s">
        <v>2263</v>
      </c>
      <c r="D46" s="161">
        <v>42907</v>
      </c>
      <c r="E46" s="169" t="s">
        <v>15484</v>
      </c>
      <c r="F46" s="27" t="s">
        <v>12405</v>
      </c>
      <c r="G46" s="25"/>
    </row>
    <row r="47" spans="1:7" ht="60">
      <c r="A47" s="308"/>
      <c r="B47" s="160">
        <v>5.0999999999999996</v>
      </c>
      <c r="C47" s="149" t="s">
        <v>2263</v>
      </c>
      <c r="D47" s="161">
        <v>43070</v>
      </c>
      <c r="E47" s="169" t="s">
        <v>12893</v>
      </c>
      <c r="F47" s="27" t="s">
        <v>12894</v>
      </c>
      <c r="G47" s="25"/>
    </row>
    <row r="48" spans="1:7" ht="50">
      <c r="A48" s="308"/>
      <c r="B48" s="160">
        <v>5.1100000000000003</v>
      </c>
      <c r="C48" s="149" t="s">
        <v>13129</v>
      </c>
      <c r="D48" s="161">
        <v>43217</v>
      </c>
      <c r="E48" s="169" t="s">
        <v>13255</v>
      </c>
      <c r="F48" s="27" t="s">
        <v>13163</v>
      </c>
      <c r="G48" s="25"/>
    </row>
    <row r="49" spans="1:7" ht="50">
      <c r="A49" s="308"/>
      <c r="B49" s="160">
        <v>5.12</v>
      </c>
      <c r="C49" s="149" t="s">
        <v>13129</v>
      </c>
      <c r="D49" s="161">
        <v>43581</v>
      </c>
      <c r="E49" s="169" t="s">
        <v>13255</v>
      </c>
      <c r="F49" s="27" t="s">
        <v>13807</v>
      </c>
      <c r="G49" s="25"/>
    </row>
    <row r="50" spans="1:7" ht="70">
      <c r="A50" s="308"/>
      <c r="B50" s="202">
        <v>6</v>
      </c>
      <c r="C50" s="149" t="s">
        <v>13129</v>
      </c>
      <c r="D50" s="161">
        <v>43964</v>
      </c>
      <c r="E50" s="169" t="s">
        <v>14020</v>
      </c>
      <c r="F50" s="27" t="s">
        <v>13810</v>
      </c>
      <c r="G50" s="25"/>
    </row>
    <row r="51" spans="1:7" ht="40">
      <c r="A51" s="308"/>
      <c r="B51" s="160">
        <v>6.01</v>
      </c>
      <c r="C51" s="149" t="s">
        <v>13129</v>
      </c>
      <c r="D51" s="161">
        <v>43970</v>
      </c>
      <c r="E51" s="169" t="s">
        <v>15485</v>
      </c>
      <c r="F51" s="169" t="s">
        <v>13810</v>
      </c>
      <c r="G51" s="25"/>
    </row>
    <row r="52" spans="1:7" ht="40">
      <c r="A52" s="308"/>
      <c r="B52" s="160">
        <v>6.1</v>
      </c>
      <c r="C52" s="149" t="s">
        <v>13129</v>
      </c>
      <c r="D52" s="161">
        <v>44314</v>
      </c>
      <c r="E52" s="169" t="s">
        <v>15477</v>
      </c>
      <c r="F52" s="169" t="s">
        <v>15015</v>
      </c>
      <c r="G52" s="25"/>
    </row>
    <row r="53" spans="1:7" ht="40">
      <c r="A53" s="308"/>
      <c r="B53" s="160">
        <v>6.2</v>
      </c>
      <c r="C53" s="149" t="s">
        <v>13129</v>
      </c>
      <c r="D53" s="161">
        <v>44678</v>
      </c>
      <c r="E53" s="169" t="s">
        <v>15477</v>
      </c>
      <c r="F53" s="169" t="s">
        <v>15476</v>
      </c>
      <c r="G53" s="25"/>
    </row>
    <row r="54" spans="1:7" ht="40">
      <c r="A54" s="308"/>
      <c r="B54" s="160">
        <v>6.21</v>
      </c>
      <c r="C54" s="149" t="s">
        <v>13129</v>
      </c>
      <c r="D54" s="161">
        <v>44687</v>
      </c>
      <c r="E54" s="169" t="s">
        <v>15486</v>
      </c>
      <c r="F54" s="169" t="s">
        <v>15476</v>
      </c>
      <c r="G54" s="25"/>
    </row>
    <row r="55" spans="1:7" ht="40">
      <c r="A55" s="308"/>
      <c r="B55" s="160">
        <v>6.22</v>
      </c>
      <c r="C55" s="149" t="s">
        <v>13129</v>
      </c>
      <c r="D55" s="275">
        <v>44692</v>
      </c>
      <c r="E55" s="169" t="s">
        <v>15485</v>
      </c>
      <c r="F55" s="169" t="s">
        <v>15476</v>
      </c>
      <c r="G55" s="25"/>
    </row>
    <row r="56" spans="1:7" ht="50">
      <c r="A56" s="308"/>
      <c r="B56" s="202">
        <v>6.3</v>
      </c>
      <c r="C56" s="149" t="s">
        <v>13129</v>
      </c>
      <c r="D56" s="275">
        <v>45051</v>
      </c>
      <c r="E56" s="169" t="s">
        <v>15753</v>
      </c>
      <c r="F56" s="169" t="s">
        <v>15534</v>
      </c>
      <c r="G56" s="25"/>
    </row>
    <row r="57" spans="1:7" ht="40">
      <c r="A57" s="308"/>
      <c r="B57" s="160">
        <v>6.31</v>
      </c>
      <c r="C57" s="149" t="s">
        <v>13129</v>
      </c>
      <c r="D57" s="275">
        <v>45072</v>
      </c>
      <c r="E57" s="169" t="s">
        <v>15755</v>
      </c>
      <c r="F57" s="169" t="s">
        <v>15534</v>
      </c>
      <c r="G57" s="25"/>
    </row>
    <row r="58" spans="1:7" ht="44.5" customHeight="1">
      <c r="A58" s="308"/>
      <c r="B58" s="202">
        <v>6.4</v>
      </c>
      <c r="C58" s="149" t="s">
        <v>13129</v>
      </c>
      <c r="D58" s="275">
        <v>45408</v>
      </c>
      <c r="E58" s="169" t="s">
        <v>15757</v>
      </c>
      <c r="F58" s="169" t="s">
        <v>15756</v>
      </c>
      <c r="G58" s="25"/>
    </row>
    <row r="59" spans="1:7" ht="14" thickBot="1">
      <c r="A59" s="309"/>
      <c r="B59" s="310" t="str">
        <f ca="1">OFFSET(L!$C$1,MATCH("General"&amp;"Cpy",L!$A:$A,0)-1,SL,,)</f>
        <v>© 2023 Responsible Minerals Initiative。保留所有权利。</v>
      </c>
      <c r="C59" s="310"/>
      <c r="D59" s="310"/>
      <c r="E59" s="310"/>
      <c r="F59" s="310"/>
      <c r="G59" s="26"/>
    </row>
    <row r="60" spans="1:7" ht="14"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100"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100"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100"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网址：(www.responsiblemineralsinitiative.org) 培训和指导、模板、负责任矿物审验流程合规冶炼厂列表。</v>
      </c>
      <c r="B1" s="100" t="s">
        <v>438</v>
      </c>
    </row>
    <row r="2" spans="1:2" ht="30">
      <c r="A2" s="105" t="str">
        <f ca="1">OFFSET(L!$C$1,MATCH("Instructions"&amp;ADDRESS(ROW(),COLUMN(),4),L!$A:$A,0)-1,SL,,)</f>
        <v>介绍</v>
      </c>
      <c r="B2" s="100" t="s">
        <v>1292</v>
      </c>
    </row>
    <row r="3" spans="1:2" ht="150">
      <c r="A3" s="102" t="str">
        <f ca="1">OFFSET(L!$C$1,MATCH("Instructions"&amp;ADDRESS(ROW(),COLUMN(),4),L!$A:$A,0)-1,SL,,)</f>
        <v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v>
      </c>
      <c r="B3" s="100" t="s">
        <v>1293</v>
      </c>
    </row>
    <row r="4" spans="1:2" ht="222.65" customHeight="1">
      <c r="A4" s="102" t="str">
        <f ca="1">OFFSET(L!$C$1,MATCH("Instructions"&amp;ADDRESS(ROW(),COLUMN(),4),L!$A:$A,0)-1,SL,,)</f>
        <v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v>
      </c>
      <c r="B4" s="100" t="s">
        <v>1299</v>
      </c>
    </row>
    <row r="5" spans="1:2" ht="15">
      <c r="A5" s="106"/>
      <c r="B5" s="100"/>
    </row>
    <row r="6" spans="1:2" ht="30">
      <c r="A6" s="105" t="str">
        <f ca="1">OFFSET(L!$C$1,MATCH("Instructions"&amp;ADDRESS(ROW(),COLUMN(),4),L!$A:$A,0)-1,SL,,)</f>
        <v>公司信息的填写说明（第 8 至 22 行）。_x000D_
请仅以英文作答</v>
      </c>
      <c r="B6" s="100" t="s">
        <v>1292</v>
      </c>
    </row>
    <row r="7" spans="1:2" ht="15">
      <c r="A7" s="237" t="str">
        <f ca="1">OFFSET(L!$C$1,MATCH("Instructions"&amp;ADDRESS(ROW(),COLUMN(),4),L!$A:$A,0)-1,SL,,)</f>
        <v>注：带星号 (*) 的字段为必填。</v>
      </c>
      <c r="B7" s="100"/>
    </row>
    <row r="8" spans="1:2" ht="30">
      <c r="A8" s="102" t="str">
        <f ca="1">OFFSET(L!$C$1,MATCH("Instructions"&amp;ADDRESS(ROW(),COLUMN(),4),L!$A:$A,0)-1,SL,,)</f>
        <v>1. 插入贵公司的法定名称。请勿使用缩写。在此字段中，您可以选择添加其他商业名称、营业名称等。</v>
      </c>
      <c r="B8" s="100"/>
    </row>
    <row r="9" spans="1:2" ht="405.65" customHeight="1">
      <c r="A9" s="146" t="str">
        <f ca="1">OFFSET(L!$C$1,MATCH("Instructions"&amp;ADDRESS(ROW(),COLUMN(),4),L!$A:$A,0)-1,SL,,)</f>
        <v>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v>
      </c>
      <c r="B9" s="100" t="s">
        <v>1291</v>
      </c>
    </row>
    <row r="10" spans="1:2" ht="36" customHeight="1">
      <c r="A10" s="102" t="str">
        <f ca="1">OFFSET(L!$C$1,MATCH("Instructions"&amp;ADDRESS(ROW(),COLUMN(),4),L!$A:$A,0)-1,SL,,)</f>
        <v>3. 插入贵公司的唯一识别序号或编号（DUNS 号码、VAT 号码、客户特定识别码等）</v>
      </c>
      <c r="B10" s="100"/>
    </row>
    <row r="11" spans="1:2" ht="35.25" customHeight="1">
      <c r="A11" s="102" t="str">
        <f ca="1">OFFSET(L!$C$1,MATCH("Instructions"&amp;ADDRESS(ROW(),COLUMN(),4),L!$A:$A,0)-1,SL,,)</f>
        <v>4. 插入唯一识别序号或代码出处（例如“DUNS”、“VAT”、“客户”等）</v>
      </c>
      <c r="B11" s="100"/>
    </row>
    <row r="12" spans="1:2" ht="30">
      <c r="A12" s="102" t="str">
        <f ca="1">OFFSET(L!$C$1,MATCH("Instructions"&amp;ADDRESS(ROW(),COLUMN(),4),L!$A:$A,0)-1,SL,,)</f>
        <v>5. 插入贵公司的完整地址（街道、城市、州、国家或地区、邮政编码）。此为必填字段。</v>
      </c>
      <c r="B12" s="100" t="s">
        <v>1292</v>
      </c>
    </row>
    <row r="13" spans="1:2" ht="33.75" customHeight="1">
      <c r="A13" s="102" t="str">
        <f ca="1">OFFSET(L!$C$1,MATCH("Instructions"&amp;ADDRESS(ROW(),COLUMN(),4),L!$A:$A,0)-1,SL,,)</f>
        <v>6. 插入对此申报信息内容负责的联系人姓名。此为必填字段。</v>
      </c>
      <c r="B13" s="100"/>
    </row>
    <row r="14" spans="1:2" ht="30">
      <c r="A14" s="102" t="str">
        <f ca="1">OFFSET(L!$C$1,MATCH("Instructions"&amp;ADDRESS(ROW(),COLUMN(),4),L!$A:$A,0)-1,SL,,)</f>
        <v>7. 插入联系人的电子邮件地址。如果没有电子邮件地址，请说明“无”或“不适用”。如留空此字段，会导致此表格出错。此为必填字段。</v>
      </c>
      <c r="B14" s="100"/>
    </row>
    <row r="15" spans="1:2" ht="25.5" customHeight="1">
      <c r="A15" s="102" t="str">
        <f ca="1">OFFSET(L!$C$1,MATCH("Instructions"&amp;ADDRESS(ROW(),COLUMN(),4),L!$A:$A,0)-1,SL,,)</f>
        <v>8. 插入联系人的电话号码。此为必填字段。</v>
      </c>
      <c r="B15" s="100"/>
    </row>
    <row r="16" spans="1:2" ht="45">
      <c r="A16" s="102" t="str">
        <f ca="1">OFFSET(L!$C$1,MATCH("Instructions"&amp;ADDRESS(ROW(),COLUMN(),4),L!$A:$A,0)-1,SL,,)</f>
        <v xml:space="preserve">9. 插入负责申报信息内容的人员姓名。授权人可能与联系人不同。请勿填写“相同”或相似信息，而需提供授权人的姓名。此为必填字段。 </v>
      </c>
      <c r="B16" s="100"/>
    </row>
    <row r="17" spans="1:2" ht="15">
      <c r="A17" s="102" t="str">
        <f ca="1">OFFSET(L!$C$1,MATCH("Instructions"&amp;ADDRESS(ROW(),COLUMN(),4),L!$A:$A,0)-1,SL,,)</f>
        <v>10. 输入授权人的职位。 此为选填字段。</v>
      </c>
      <c r="B17" s="100"/>
    </row>
    <row r="18" spans="1:2" ht="30">
      <c r="A18" s="102" t="str">
        <f ca="1">OFFSET(L!$C$1,MATCH("Instructions"&amp;ADDRESS(ROW(),COLUMN(),4),L!$A:$A,0)-1,SL,,)</f>
        <v>11.  输入授权人的电子邮件地址。如果没有电子邮件地址，请声明“无”或“不适用”。如留空此字段，会导致表格出错。此为必填字段。</v>
      </c>
      <c r="B18" s="100"/>
    </row>
    <row r="19" spans="1:2" ht="15">
      <c r="A19" s="102" t="str">
        <f ca="1">OFFSET(L!$C$1,MATCH("Instructions"&amp;ADDRESS(ROW(),COLUMN(),4),L!$A:$A,0)-1,SL,,)</f>
        <v>12. 插入授权人的电话号码。此字段自由选择填写。</v>
      </c>
      <c r="B19" s="100"/>
    </row>
    <row r="20" spans="1:2" ht="33.75" customHeight="1">
      <c r="A20" s="102" t="str">
        <f ca="1">OFFSET(L!$C$1,MATCH("Instructions"&amp;ADDRESS(ROW(),COLUMN(),4),L!$A:$A,0)-1,SL,,)</f>
        <v>13. 请使用“日-月-年”的格式输入申报日期。此为必填字段。</v>
      </c>
      <c r="B20" s="100"/>
    </row>
    <row r="21" spans="1:2" ht="30">
      <c r="A21" s="102" t="str">
        <f ca="1">OFFSET(L!$C$1,MATCH("Instructions"&amp;ADDRESS(ROW(),COLUMN(),4),L!$A:$A,0)-1,SL,,)</f>
        <v>14. 例如，用户应将文件名保存为“公司名-日期.xls”（日期格式为年-月-日）。</v>
      </c>
      <c r="B21" s="100" t="s">
        <v>1292</v>
      </c>
    </row>
    <row r="22" spans="1:2" ht="15">
      <c r="A22" s="106"/>
      <c r="B22" s="100"/>
    </row>
    <row r="23" spans="1:2" ht="30">
      <c r="A23" s="105" t="str">
        <f ca="1">OFFSET(L!$C$1,MATCH("Instructions"&amp;ADDRESS(ROW(),COLUMN(),4),L!$A:$A,0)-1,SL,,)</f>
        <v>八道尽职调查问题的填写指南（第 24 至 71 行）。_x000D_
请仅以英文作答</v>
      </c>
      <c r="B23" s="100" t="s">
        <v>1292</v>
      </c>
    </row>
    <row r="24" spans="1:2" ht="80.5" customHeight="1">
      <c r="A24" s="102" t="str">
        <f ca="1">OFFSET(L!$C$1,MATCH("Instructions"&amp;ADDRESS(ROW(),COLUMN(),4),L!$A:$A,0)-1,SL,,)</f>
        <v>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v>
      </c>
      <c r="B24" s="100" t="s">
        <v>1295</v>
      </c>
    </row>
    <row r="25" spans="1:2" ht="72" customHeight="1">
      <c r="A25" s="102" t="str">
        <f ca="1">OFFSET(L!$C$1,MATCH("Instructions"&amp;ADDRESS(ROW(),COLUMN(),4),L!$A:$A,0)-1,SL,,)</f>
        <v>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v>
      </c>
      <c r="B25" s="100" t="s">
        <v>1292</v>
      </c>
    </row>
    <row r="26" spans="1:2" ht="280.75" customHeight="1">
      <c r="A26" s="102" t="str">
        <f ca="1">OFFSET(L!$C$1,MATCH("Instructions"&amp;ADDRESS(ROW(),COLUMN(),4),L!$A:$A,0)-1,SL,,)</f>
        <v>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v>
      </c>
      <c r="B26" s="100" t="s">
        <v>1292</v>
      </c>
    </row>
    <row r="27" spans="1:2" ht="30">
      <c r="A27" s="102" t="str">
        <f ca="1">OFFSET(L!$C$1,MATCH("Instructions"&amp;ADDRESS(ROW(),COLUMN(),4),L!$A:$A,0)-1,SL,,)</f>
        <v xml:space="preserve">如果回答为“否”，某些公司需要进一步求证，请在注释栏中详细说明。 </v>
      </c>
      <c r="B27" s="100" t="s">
        <v>1292</v>
      </c>
    </row>
    <row r="28" spans="1:2" ht="247.5" customHeight="1">
      <c r="A28" s="102" t="str">
        <f ca="1">OFFSET(L!$C$1,MATCH("Instructions"&amp;ADDRESS(ROW(),COLUMN(),4),L!$A:$A,0)-1,SL,,)</f>
        <v>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v>
      </c>
      <c r="B28" s="100"/>
    </row>
    <row r="29" spans="1:2" ht="157.4" customHeight="1">
      <c r="A29" s="102" t="str">
        <f ca="1">OFFSET(L!$C$1,MATCH("Instructions"&amp;ADDRESS(ROW(),COLUMN(),4),L!$A:$A,0)-1,SL,,)</f>
        <v>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v>
      </c>
      <c r="B29" s="100" t="s">
        <v>1292</v>
      </c>
    </row>
    <row r="30" spans="1:2" ht="181.75" customHeight="1">
      <c r="A30" s="102" t="str">
        <f ca="1">OFFSET(L!$C$1,MATCH("Instructions"&amp;ADDRESS(ROW(),COLUMN(),4),L!$A:$A,0)-1,SL,,)</f>
        <v>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v>
      </c>
      <c r="B30" s="100"/>
    </row>
    <row r="31" spans="1:2" ht="135">
      <c r="A31" s="102" t="str">
        <f ca="1">OFFSET(L!$C$1,MATCH("Instructions"&amp;ADDRESS(ROW(),COLUMN(),4),L!$A:$A,0)-1,SL,,)</f>
        <v>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v>
      </c>
      <c r="B31" s="100" t="s">
        <v>1292</v>
      </c>
    </row>
    <row r="32" spans="1:2" ht="234.65" customHeight="1">
      <c r="A32" s="102" t="str">
        <f ca="1">OFFSET(L!$C$1,MATCH("Instructions"&amp;ADDRESS(ROW(),COLUMN(),4),L!$A:$A,0)-1,SL,,)</f>
        <v>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v>
      </c>
      <c r="B32" s="100" t="s">
        <v>1295</v>
      </c>
    </row>
    <row r="33" spans="1:2" ht="75">
      <c r="A33" s="102" t="str">
        <f ca="1">OFFSET(L!$C$1,MATCH("Instructions"&amp;ADDRESS(ROW(),COLUMN(),4),L!$A:$A,0)-1,SL,,)</f>
        <v>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v>
      </c>
      <c r="B33" s="100"/>
    </row>
    <row r="34" spans="1:2" ht="60">
      <c r="A34" s="102" t="str">
        <f ca="1">OFFSET(L!$C$1,MATCH("Instructions"&amp;ADDRESS(ROW(),COLUMN(),4),L!$A:$A,0)-1,SL,,)</f>
        <v>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v>
      </c>
      <c r="B34" s="100" t="s">
        <v>1292</v>
      </c>
    </row>
    <row r="35" spans="1:2" ht="21" customHeight="1">
      <c r="A35" s="102" t="str">
        <f ca="1">OFFSET(L!$C$1,MATCH("Instructions"&amp;ADDRESS(ROW(),COLUMN(),4),L!$A:$A,0)-1,SL,,)</f>
        <v>在注释部分提供您的意见，以进一步说明您的回答。</v>
      </c>
      <c r="B35" s="100"/>
    </row>
    <row r="36" spans="1:2" ht="15">
      <c r="A36" s="106"/>
      <c r="B36" s="100"/>
    </row>
    <row r="37" spans="1:2" ht="45">
      <c r="A37" s="105" t="str">
        <f ca="1">OFFSET(L!$C$1,MATCH("Instructions"&amp;ADDRESS(ROW(),COLUMN(),4),L!$A:$A,0)-1,SL,,)</f>
        <v>完成问题 A 至 H 的说明（第 75 至 89 行）。如果问题 1 和 2 就任何金属的回答为“是”，必须回答问题 A 至 H。_x000D_
请仅以英文作答</v>
      </c>
      <c r="B37" s="100" t="s">
        <v>1292</v>
      </c>
    </row>
    <row r="38" spans="1:2" ht="135">
      <c r="A38" s="102" t="str">
        <f ca="1">OFFSET(L!$C$1,MATCH("Instructions"&amp;ADDRESS(ROW(),COLUMN(),4),L!$A:$A,0)-1,SL,,)</f>
        <v>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v>
      </c>
      <c r="B38" s="100" t="s">
        <v>1294</v>
      </c>
    </row>
    <row r="39" spans="1:2" ht="60">
      <c r="A39" s="102" t="str">
        <f ca="1">OFFSET(L!$C$1,MATCH("Instructions"&amp;ADDRESS(ROW(),COLUMN(),4),L!$A:$A,0)-1,SL,,)</f>
        <v>A. 这是披露公司是否具有负责任矿产采购政策的申报。请以“是”或“否”来回答此问题。须在问题注释字段提供说明。_x000D_
_x000D_
此问题必须作答。</v>
      </c>
      <c r="B39" s="100"/>
    </row>
    <row r="40" spans="1:2" ht="65.5" customHeight="1">
      <c r="A40" s="102" t="str">
        <f ca="1">OFFSET(L!$C$1,MATCH("Instructions"&amp;ADDRESS(ROW(),COLUMN(),4),L!$A:$A,0)-1,SL,,)</f>
        <v>B. 这是披露公司的负责任矿产采购政策是否可在公司网站上获取的申报。请以“是”或“否”来回答此问题。如果回答“是”，用户应当在问题注释字段指出 URL。_x000D_
_x000D_
此问题必须作答。</v>
      </c>
      <c r="B40" s="100"/>
    </row>
    <row r="41" spans="1:2" ht="75">
      <c r="A41" s="102" t="str">
        <f ca="1">OFFSET(L!$C$1,MATCH("Instructions"&amp;ADDRESS(ROW(),COLUMN(),4),L!$A:$A,0)-1,SL,,)</f>
        <v>C. 此申报是要确定公司要求直接供应商从经过验证的无冲突矿产的冶炼厂处采购 3TG。请以“是”或“否”来回答此问题。须在问题注释字段提供说明。_x000D_
_x000D_
此问题必须作答。</v>
      </c>
      <c r="B41" s="100" t="s">
        <v>1297</v>
      </c>
    </row>
    <row r="42" spans="1:2" ht="150">
      <c r="A42" s="102" t="str">
        <f ca="1">OFFSET(L!$C$1,MATCH("Instructions"&amp;ADDRESS(ROW(),COLUMN(),4),L!$A:$A,0)-1,SL,,)</f>
        <v>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v>
      </c>
      <c r="B42" s="100" t="s">
        <v>1295</v>
      </c>
    </row>
    <row r="43" spans="1:2" ht="150">
      <c r="A43" s="102" t="str">
        <f ca="1">OFFSET(L!$C$1,MATCH("Instructions"&amp;ADDRESS(ROW(),COLUMN(),4),L!$A:$A,0)-1,SL,,)</f>
        <v>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v>
      </c>
      <c r="B43" s="100" t="s">
        <v>1296</v>
      </c>
    </row>
    <row r="44" spans="1:2" ht="120">
      <c r="A44" s="102" t="str">
        <f ca="1">OFFSET(L!$C$1,MATCH("Instructions"&amp;ADDRESS(ROW(),COLUMN(),4),L!$A:$A,0)-1,SL,,)</f>
        <v>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v>
      </c>
      <c r="B44" s="100" t="s">
        <v>1292</v>
      </c>
    </row>
    <row r="45" spans="1:2" ht="120">
      <c r="A45" s="102" t="str">
        <f ca="1">OFFSET(L!$C$1,MATCH("Instructions"&amp;ADDRESS(ROW(),COLUMN(),4),L!$A:$A,0)-1,SL,,)</f>
        <v>G. 此问题是要披露公司是否受 SEC 规则规限。请以“是”或“否”来回答此问题。须在问题注释字段提供说明。此问题必须作答。要了解更多信息，请参见 www.sec.gov。</v>
      </c>
      <c r="B45" s="100" t="s">
        <v>1293</v>
      </c>
    </row>
    <row r="46" spans="1:2" ht="85.5" customHeight="1">
      <c r="A46" s="102" t="str">
        <f ca="1">OFFSET(L!$C$1,MATCH("Instructions"&amp;ADDRESS(ROW(),COLUMN(),4),L!$A:$A,0)-1,SL,,)</f>
        <v>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v>
      </c>
      <c r="B46" s="100" t="s">
        <v>1292</v>
      </c>
    </row>
    <row r="47" spans="1:2" ht="15">
      <c r="A47" s="106"/>
      <c r="B47" s="100"/>
    </row>
    <row r="48" spans="1:2" ht="30">
      <c r="A48" s="105" t="str">
        <f ca="1">OFFSET(L!$C$1,MATCH("Instructions"&amp;ADDRESS(ROW(),COLUMN(),4),L!$A:$A,0)-1,SL,,)</f>
        <v>冶炼厂列表选项卡的填写说明。请仅以英文作答</v>
      </c>
      <c r="B48" s="100" t="s">
        <v>1292</v>
      </c>
    </row>
    <row r="49" spans="1:2" ht="22.5" customHeight="1">
      <c r="A49" s="237" t="str">
        <f ca="1">OFFSET(L!$C$1,MATCH("Instructions"&amp;ADDRESS(ROW(),COLUMN(),4),L!$A:$A,0)-1,SL,,)</f>
        <v>注：带星号 (*) 列表示必填字段。</v>
      </c>
      <c r="B49" s="100"/>
    </row>
    <row r="50" spans="1:2" ht="60">
      <c r="A50" s="102" t="str">
        <f ca="1">OFFSET(L!$C$1,MATCH("Instructions"&amp;ADDRESS(ROW(),COLUMN(),4),L!$A:$A,0)-1,SL,,)</f>
        <v>此模板允许使用冶炼厂查找来识别具体的冶炼厂。必须按从左到右的顺序填写 B 列和 C 列，以使用冶炼厂查找功能。_x000D_
对于各金属/冶炼厂/国家或地区组合，应使用分割线。</v>
      </c>
      <c r="B50" s="100" t="s">
        <v>1291</v>
      </c>
    </row>
    <row r="51" spans="1:2" ht="51" customHeight="1">
      <c r="A51" s="102" t="str">
        <f ca="1">OFFSET(L!$C$1,MATCH("Instructions"&amp;ADDRESS(ROW(),COLUMN(),4),L!$A:$A,0)-1,SL,,)</f>
        <v>1. 冶炼厂识别输入列 - 如果您知道冶炼厂识别号码，请在 A 列输入号码（B、C、E、F、G、I 和 J 列将自动填入）。A 列不会自动填入。</v>
      </c>
      <c r="B51" s="100" t="s">
        <v>1292</v>
      </c>
    </row>
    <row r="52" spans="1:2" ht="44.5" customHeight="1">
      <c r="A52" s="102" t="str">
        <f ca="1">OFFSET(L!$C$1,MATCH("Instructions"&amp;ADDRESS(ROW(),COLUMN(),4),L!$A:$A,0)-1,SL,,)</f>
        <v>2. 金属 (*) - 在下拉菜单中，选择正在输入信息的冶炼厂所提炼的金属。 此为必填字段。</v>
      </c>
      <c r="B52" s="100"/>
    </row>
    <row r="53" spans="1:2" ht="79" customHeight="1">
      <c r="A53" s="156" t="str">
        <f ca="1">OFFSET(L!$C$1,MATCH("Instructions"&amp;ADDRESS(ROW(),COLUMN(),4),L!$A:$A,0)-1,SL,,)</f>
        <v>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v>
      </c>
      <c r="B53" s="100" t="s">
        <v>1292</v>
      </c>
    </row>
    <row r="54" spans="1:2" ht="60">
      <c r="A54" s="102" t="str">
        <f ca="1">OFFSET(L!$C$1,MATCH("Instructions"&amp;ADDRESS(ROW(),COLUMN(),4),L!$A:$A,0)-1,SL,,)</f>
        <v>4. 冶炼厂名称 (1) - 如果选择 C 列中的冶炼厂名称，请填写冶炼厂的名称。如果选择 C 列中的“冶炼厂未列出”，此字段将自动填入。此为必填字段。</v>
      </c>
      <c r="B54" s="100" t="s">
        <v>1291</v>
      </c>
    </row>
    <row r="55" spans="1:2" ht="75">
      <c r="A55" s="102" t="str">
        <f ca="1">OFFSET(L!$C$1,MATCH("Instructions"&amp;ADDRESS(ROW(),COLUMN(),4),L!$A:$A,0)-1,SL,,)</f>
        <v>5. 冶炼厂所在国家或地区 (*) - 如果选择 C 列中的冶炼厂名称，此字段会自动填入。如果选择 C 列中的“冶炼厂未列出”，请使用下拉菜单，选择冶炼厂所在国家或地区。此为必填字段。</v>
      </c>
      <c r="B55" s="100" t="s">
        <v>1297</v>
      </c>
    </row>
    <row r="56" spans="1:2" ht="60">
      <c r="A56" s="102" t="str">
        <f ca="1">OFFSET(L!$C$1,MATCH("Instructions"&amp;ADDRESS(ROW(),COLUMN(),4),L!$A:$A,0)-1,SL,,)</f>
        <v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v>
      </c>
      <c r="B56" s="100" t="s">
        <v>1291</v>
      </c>
    </row>
    <row r="57" spans="1:2" ht="60">
      <c r="A57" s="102" t="str">
        <f ca="1">OFFSET(L!$C$1,MATCH("Instructions"&amp;ADDRESS(ROW(),COLUMN(),4),L!$A:$A,0)-1,SL,,)</f>
        <v xml:space="preserve">7. 冶炼厂识别号码 - F 列包括所有的冶炼厂识别号码。 如果在 C 列中使用下拉框选择冶炼厂名称，此字段会自动填入。 </v>
      </c>
      <c r="B57" s="100" t="s">
        <v>1291</v>
      </c>
    </row>
    <row r="58" spans="1:2" ht="60">
      <c r="A58" s="102" t="str">
        <f ca="1">OFFSET(L!$C$1,MATCH("Instructions"&amp;ADDRESS(ROW(),COLUMN(),4),L!$A:$A,0)-1,SL,,)</f>
        <v>8. 冶炼厂所在街道 - 提供冶炼厂所在街道的名称。此为选填字段。</v>
      </c>
      <c r="B58" s="100" t="s">
        <v>1291</v>
      </c>
    </row>
    <row r="59" spans="1:2" ht="30">
      <c r="A59" s="102" t="str">
        <f ca="1">OFFSET(L!$C$1,MATCH("Instructions"&amp;ADDRESS(ROW(),COLUMN(),4),L!$A:$A,0)-1,SL,,)</f>
        <v>9. 冶炼厂所在城市 - 提供冶炼厂所在城市的名称。此为选填字段。</v>
      </c>
      <c r="B59" s="100" t="s">
        <v>1292</v>
      </c>
    </row>
    <row r="60" spans="1:2" ht="45" customHeight="1">
      <c r="A60" s="102" t="str">
        <f ca="1">OFFSET(L!$C$1,MATCH("Instructions"&amp;ADDRESS(ROW(),COLUMN(),4),L!$A:$A,0)-1,SL,,)</f>
        <v>10. 冶炼厂地点：州/省（如适用）- 提供冶炼厂所在的州/省。此为选填字段。</v>
      </c>
      <c r="B60" s="100" t="s">
        <v>1295</v>
      </c>
    </row>
    <row r="61" spans="1:2" ht="150">
      <c r="A61" s="102" t="str">
        <f ca="1">OFFSET(L!$C$1,MATCH("Instructions"&amp;ADDRESS(ROW(),COLUMN(),4),L!$A:$A,0)-1,SL,,)</f>
        <v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v>
      </c>
      <c r="B61" s="100" t="s">
        <v>1295</v>
      </c>
    </row>
    <row r="62" spans="1:2" ht="60">
      <c r="A62" s="102" t="str">
        <f ca="1">OFFSET(L!$C$1,MATCH("Instructions"&amp;ADDRESS(ROW(),COLUMN(),4),L!$A:$A,0)-1,SL,,)</f>
        <v xml:space="preserve">12. 冶炼厂联系人电子邮件 - 填写被确定为冶炼厂联系人的电子邮件。例如： John.Smith@SmelterXXX.com。填写此字段栏前，请阅读冶炼厂联系人姓名填写指引。 </v>
      </c>
      <c r="B62" s="100" t="s">
        <v>1291</v>
      </c>
    </row>
    <row r="63" spans="1:2" ht="125.5" customHeight="1">
      <c r="A63" s="102" t="str">
        <f ca="1">OFFSET(L!$C$1,MATCH("Instructions"&amp;ADDRESS(ROW(),COLUMN(),4),L!$A:$A,0)-1,SL,,)</f>
        <v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v>
      </c>
      <c r="B63" s="100" t="s">
        <v>1291</v>
      </c>
    </row>
    <row r="64" spans="1:2" ht="136.4" customHeight="1">
      <c r="A64" s="102" t="str">
        <f ca="1">OFFSET(L!$C$1,MATCH("Instructions"&amp;ADDRESS(ROW(),COLUMN(),4),L!$A:$A,0)-1,SL,,)</f>
        <v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v>
      </c>
      <c r="B64" s="100"/>
    </row>
    <row r="65" spans="1:2" ht="90">
      <c r="A65" s="102" t="str">
        <f ca="1">OFFSET(L!$C$1,MATCH("Instructions"&amp;ADDRESS(ROW(),COLUMN(),4),L!$A:$A,0)-1,SL,,)</f>
        <v>15. 表明冶炼厂是否仅从回收料或报废料资源中获取冶炼过程的来料。此为选答问题。本问题允许的回答包括：_x000D_
_x000D_
- 是_x000D_
- 否_x000D_
- 未知</v>
      </c>
      <c r="B65" s="100"/>
    </row>
    <row r="66" spans="1:2" ht="110.25" customHeight="1">
      <c r="A66" s="102" t="str">
        <f ca="1">OFFSET(L!$C$1,MATCH("Instructions"&amp;ADDRESS(ROW(),COLUMN(),4),L!$A:$A,0)-1,SL,,)</f>
        <v>16. 注释 - 无格式限制的文字栏，可输入有关冶炼厂的任何意见。例如：冶炼厂正在被 YYY 公司收购</v>
      </c>
      <c r="B66" s="100"/>
    </row>
    <row r="67" spans="1:2" ht="15">
      <c r="A67" s="107"/>
      <c r="B67" s="100"/>
    </row>
    <row r="68" spans="1:2" ht="34.5" customHeight="1">
      <c r="A68" s="105" t="str">
        <f ca="1">OFFSET(L!$C$1,MATCH("Instructions"&amp;ADDRESS(ROW(),COLUMN(),4),L!$A:$A,0)-1,SL,,)</f>
        <v>条款及细则</v>
      </c>
      <c r="B68" s="100"/>
    </row>
    <row r="69" spans="1:2" ht="15">
      <c r="A69" s="107"/>
      <c r="B69" s="100"/>
    </row>
    <row r="70" spans="1:2" ht="80.5" customHeight="1">
      <c r="A70" s="105" t="str">
        <f ca="1">OFFSET(L!$C$1,MATCH("Instructions"&amp;ADDRESS(ROW(),COLUMN(),4),L!$A:$A,0)-1,SL,,)</f>
        <v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v>
      </c>
      <c r="B70" s="100" t="s">
        <v>1292</v>
      </c>
    </row>
    <row r="71" spans="1:2" ht="93.65" customHeight="1">
      <c r="A71" s="237" t="str">
        <f ca="1">OFFSET(L!$C$1,MATCH("Instructions"&amp;ADDRESS(ROW(),COLUMN(),4),L!$A:$A,0)-1,SL,,)</f>
        <v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v>
      </c>
      <c r="B71" s="100" t="s">
        <v>1298</v>
      </c>
    </row>
    <row r="72" spans="1:2" ht="155.5" customHeight="1">
      <c r="A72" s="237" t="str">
        <f ca="1">OFFSET(L!$C$1,MATCH("Instructions"&amp;ADDRESS(ROW(),COLUMN(),4),L!$A:$A,0)-1,SL,,)</f>
        <v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v>
      </c>
      <c r="B72" s="100" t="s">
        <v>1296</v>
      </c>
    </row>
    <row r="73" spans="1:2" ht="75">
      <c r="A73" s="237" t="str">
        <f ca="1">OFFSET(L!$C$1,MATCH("Instructions"&amp;ADDRESS(ROW(),COLUMN(),4),L!$A:$A,0)-1,SL,,)</f>
        <v>如果此条款及细则的某个条款部分在法律下无效或不可执行，被视为无效的部分应仅限于该无效或不能强制执行的部份，而不以任何方式影响到条款及细则的其余条款。</v>
      </c>
      <c r="B73" s="100" t="s">
        <v>1297</v>
      </c>
    </row>
    <row r="74" spans="1:2" ht="30">
      <c r="A74" s="102"/>
      <c r="B74" s="100" t="s">
        <v>437</v>
      </c>
    </row>
    <row r="75" spans="1:2" ht="15">
      <c r="A75" s="102" t="str">
        <f ca="1">OFFSET(L!$C$1,MATCH("General"&amp;"Cpy",L!$A:$A,0)-1,SL,,)</f>
        <v>© 2023 Responsible Minerals Initiative。保留所有权利。</v>
      </c>
      <c r="B75" s="101"/>
    </row>
    <row r="76" spans="1:2" ht="15">
      <c r="A76" s="103" t="s">
        <v>1025</v>
      </c>
      <c r="B76" s="101"/>
    </row>
    <row r="77" spans="1:2" ht="15.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0"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15"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物品</v>
      </c>
      <c r="C2" s="137" t="str">
        <f ca="1">OFFSET(L!$C$1,MATCH("Definitions"&amp;ADDRESS(ROW(),COLUMN(),4),L!$A:$A,0)-1,SL,,)</f>
        <v>定义</v>
      </c>
      <c r="D2" s="321"/>
      <c r="E2" s="101"/>
    </row>
    <row r="3" spans="1:5" ht="64" customHeight="1">
      <c r="A3" s="74"/>
      <c r="B3" s="63" t="str">
        <f ca="1">OFFSET(L!$C$1,MATCH("Definitions"&amp;ADDRESS(ROW(),COLUMN(),4),L!$A:$A,0)-1,SL,,)</f>
        <v>3TG 是钽 (Tantalum)、锡 (Tin)、钨 (Tungsten)、金 (Gold) 的缩写</v>
      </c>
      <c r="C3" s="63" t="str">
        <f ca="1">OFFSET(L!$C$1,MATCH("Definitions"&amp;ADDRESS(ROW(),COLUMN(),4),L!$A:$A,0)-1,SL,,)</f>
        <v>钽、锡、钨、金</v>
      </c>
      <c r="D3" s="321"/>
      <c r="E3" s="100" t="s">
        <v>1300</v>
      </c>
    </row>
    <row r="4" spans="1:5" ht="63.75" customHeight="1">
      <c r="A4" s="74"/>
      <c r="B4" s="63" t="str">
        <f ca="1">OFFSET(L!$C$1,MATCH("Definitions"&amp;ADDRESS(ROW(),COLUMN(),4),L!$A:$A,0)-1,SL,,)</f>
        <v>授权人</v>
      </c>
      <c r="C4" s="63" t="str">
        <f ca="1">OFFSET(L!$C$1,MATCH("Definitions"&amp;ADDRESS(ROW(),COLUMN(),4),L!$A:$A,0)-1,SL,,)</f>
        <v xml:space="preserve">此字段定义负责申报内容的人员。授权人可能与联络人不同。请勿填写“相同”或相似信息，需提供授权人的姓名。 </v>
      </c>
      <c r="D4" s="321"/>
      <c r="E4" s="100"/>
    </row>
    <row r="5" spans="1:5" ht="60">
      <c r="A5" s="74"/>
      <c r="B5" s="63" t="str">
        <f ca="1">OFFSET(L!$C$1,MATCH("Definitions"&amp;ADDRESS(ROW(),COLUMN(),4),L!$A:$A,0)-1,SL,,)</f>
        <v>受冲突影响和高风险地区 (CAHRA)</v>
      </c>
      <c r="C5" s="63" t="str">
        <f ca="1">OFFSET(L!$C$1,MATCH("Definitions"&amp;ADDRESS(ROW(),COLUMN(),4),L!$A:$A,0)-1,SL,,)</f>
        <v>受冲突影响和高风险的地区是处于武装冲突状态的地区，脆弱的冲突后地区以及治理和安全薄弱或根本不存在的地区，例如失败的国家，广泛而系统地违反国际法的地区，包括侵犯人权行为。</v>
      </c>
      <c r="D5" s="321"/>
      <c r="E5" s="100"/>
    </row>
    <row r="6" spans="1:5" ht="151.4" customHeight="1">
      <c r="A6" s="74"/>
      <c r="B6" s="63" t="str">
        <f ca="1">OFFSET(L!$C$1,MATCH("Definitions"&amp;ADDRESS(ROW(),COLUMN(),4),L!$A:$A,0)-1,SL,,)</f>
        <v xml:space="preserve">冲突矿产 </v>
      </c>
      <c r="C6" s="63" t="str">
        <f ca="1">OFFSET(L!$C$1,MATCH("Definitions"&amp;ADDRESS(ROW(),COLUMN(),4),L!$A:$A,0)-1,SL,,)</f>
        <v>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v>
      </c>
      <c r="D6" s="321"/>
      <c r="E6" s="100" t="s">
        <v>1301</v>
      </c>
    </row>
    <row r="7" spans="1:5" ht="105.65" customHeight="1">
      <c r="A7" s="74"/>
      <c r="B7" s="63" t="str">
        <f ca="1">OFFSET(L!$C$1,MATCH("Definitions"&amp;ADDRESS(ROW(),COLUMN(),4),L!$A:$A,0)-1,SL,,)</f>
        <v>指明国家或地区</v>
      </c>
      <c r="C7" s="63" t="str">
        <f ca="1">OFFSET(L!$C$1,MATCH("Definitions"&amp;ADDRESS(ROW(),COLUMN(),4),L!$A:$A,0)-1,SL,,)</f>
        <v>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v>
      </c>
      <c r="D7" s="321"/>
      <c r="E7" s="100" t="s">
        <v>1301</v>
      </c>
    </row>
    <row r="8" spans="1:5" ht="135">
      <c r="A8" s="74"/>
      <c r="B8" s="63" t="str">
        <f ca="1">OFFSET(L!$C$1,MATCH("Definitions"&amp;ADDRESS(ROW(),COLUMN(),4),L!$A:$A,0)-1,SL,,)</f>
        <v xml:space="preserve">申报范围或种类 </v>
      </c>
      <c r="C8" s="63" t="str">
        <f ca="1">OFFSET(L!$C$1,MATCH("Definitions"&amp;ADDRESS(ROW(),COLUMN(),4),L!$A:$A,0)-1,SL,,)</f>
        <v>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v>
      </c>
      <c r="D8" s="321"/>
      <c r="E8" s="100" t="s">
        <v>1304</v>
      </c>
    </row>
    <row r="9" spans="1:5" ht="60">
      <c r="A9" s="74"/>
      <c r="B9" s="63" t="str">
        <f ca="1">OFFSET(L!$C$1,MATCH("Definitions"&amp;ADDRESS(ROW(),COLUMN(),4),L!$A:$A,0)-1,SL,,)</f>
        <v>多德-弗兰克</v>
      </c>
      <c r="C9" s="63" t="str">
        <f ca="1">OFFSET(L!$C$1,MATCH("Definitions"&amp;ADDRESS(ROW(),COLUMN(),4),L!$A:$A,0)-1,SL,,)</f>
        <v>2010 年，美国通过立法《多德-弗兰克华尔街金融改革与消费者保护法》(Dodd-Frank Wall Street Reform and Consumer Protection Act) 第 1502 条（简称“多德-弗兰克”）                                  (http://www.sec.gov/about/laws/wallstreetreform-cpa.pdf)</v>
      </c>
      <c r="D9" s="321"/>
      <c r="E9" s="100" t="s">
        <v>1301</v>
      </c>
    </row>
    <row r="10" spans="1:5" ht="45">
      <c r="A10" s="74"/>
      <c r="B10" s="63" t="str">
        <f ca="1">OFFSET(L!$C$1,MATCH("Definitions"&amp;ADDRESS(ROW(),COLUMN(),4),L!$A:$A,0)-1,SL,,)</f>
        <v>刚果民主共和国</v>
      </c>
      <c r="C10" s="63" t="str">
        <f ca="1">OFFSET(L!$C$1,MATCH("Definitions"&amp;ADDRESS(ROW(),COLUMN(),4),L!$A:$A,0)-1,SL,,)</f>
        <v>刚果民主共和国</v>
      </c>
      <c r="D10" s="321"/>
      <c r="E10" s="100" t="s">
        <v>1300</v>
      </c>
    </row>
    <row r="11" spans="1:5" ht="60" hidden="1">
      <c r="A11" s="74"/>
      <c r="B11" s="63" t="str">
        <f ca="1">OFFSET(L!$C$1,MATCH("Definitions"&amp;ADDRESS(ROW(),COLUMN(),4),L!$A:$A,0)-1,SL,,)</f>
        <v>刚果民主共和国无冲突的冲突矿产</v>
      </c>
      <c r="C11" s="63" t="str">
        <f ca="1">OFFSET(L!$C$1,MATCH("Definitions"&amp;ADDRESS(ROW(),COLUMN(),4),L!$A:$A,0)-1,SL,,)</f>
        <v>产品不含能直接或间直资助和受益于刚果民主共和国或毗邻国家内武装组织的物质成分。资料来源：2010 年，美国通过立法《多德-弗兰克华尔街金融改革与消费者保护法》第 1502 条 (http://www.sec.gov/about/laws/wallstreetreform-cpa.pdf)</v>
      </c>
      <c r="D11" s="321"/>
      <c r="E11" s="100" t="s">
        <v>1300</v>
      </c>
    </row>
    <row r="12" spans="1:5" ht="60">
      <c r="A12" s="74"/>
      <c r="B12" s="63" t="str">
        <f ca="1">OFFSET(L!$C$1,MATCH("Definitions"&amp;ADDRESS(ROW(),COLUMN(),4),L!$A:$A,0)-1,SL,,)</f>
        <v>金精炼厂（冶炼厂）</v>
      </c>
      <c r="C12" s="63" t="str">
        <f ca="1">OFFSET(L!$C$1,MATCH("Definitions"&amp;ADDRESS(ROW(),COLUMN(),4),L!$A:$A,0)-1,SL,,)</f>
        <v>金精炼是指一种从黄金和含金量低的物料中提炼出纯度达 99.5% 或更高的黄金的冶金操作。请参考负责任矿物审验流程中的审核标准，了解对这类型金属的完整描述：http://www.responsiblemineralsinitiative.org/smelter-introduction/。</v>
      </c>
      <c r="D12" s="321"/>
      <c r="E12" s="100" t="s">
        <v>1300</v>
      </c>
    </row>
    <row r="13" spans="1:5" ht="107.25" customHeight="1">
      <c r="A13" s="74"/>
      <c r="B13" s="63" t="str">
        <f ca="1">OFFSET(L!$C$1,MATCH("Definitions"&amp;ADDRESS(ROW(),COLUMN(),4),L!$A:$A,0)-1,SL,,)</f>
        <v>独立的第三方审核机构</v>
      </c>
      <c r="C13" s="63" t="str">
        <f ca="1">OFFSET(L!$C$1,MATCH("Definitions"&amp;ADDRESS(ROW(),COLUMN(),4),L!$A:$A,0)-1,SL,,)</f>
        <v>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v>
      </c>
      <c r="D13" s="321"/>
      <c r="E13" s="100" t="s">
        <v>1302</v>
      </c>
    </row>
    <row r="14" spans="1:5" ht="285">
      <c r="A14" s="74"/>
      <c r="B14" s="63" t="str">
        <f ca="1">OFFSET(L!$C$1,MATCH("Definitions"&amp;ADDRESS(ROW(),COLUMN(),4),L!$A:$A,0)-1,SL,,)</f>
        <v>有意添加</v>
      </c>
      <c r="C14" s="63" t="str">
        <f ca="1">OFFSET(L!$C$1,MATCH("Definitions"&amp;ADDRESS(ROW(),COLUMN(),4),L!$A:$A,0)-1,SL,,)</f>
        <v>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v>
      </c>
      <c r="D14" s="321"/>
      <c r="E14" s="100" t="s">
        <v>1300</v>
      </c>
    </row>
    <row r="15" spans="1:5" ht="120">
      <c r="A15" s="74"/>
      <c r="B15" s="63" t="str">
        <f ca="1">OFFSET(L!$C$1,MATCH("Definitions"&amp;ADDRESS(ROW(),COLUMN(),4),L!$A:$A,0)-1,SL,,)</f>
        <v>IPC</v>
      </c>
      <c r="C15" s="63" t="str">
        <f ca="1">OFFSET(L!$C$1,MATCH("Definitions"&amp;ADDRESS(ROW(),COLUMN(),4),L!$A:$A,0)-1,SL,,)</f>
        <v>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v>
      </c>
      <c r="D15" s="321"/>
      <c r="E15" s="100" t="s">
        <v>1300</v>
      </c>
    </row>
    <row r="16" spans="1:5" ht="60">
      <c r="A16" s="74"/>
      <c r="B16" s="63" t="str">
        <f ca="1">OFFSET(L!$C$1,MATCH("Definitions"&amp;ADDRESS(ROW(),COLUMN(),4),L!$A:$A,0)-1,SL,,)</f>
        <v>IPC-1755 冲突矿产数据交换标准</v>
      </c>
      <c r="C16" s="63" t="str">
        <f ca="1">OFFSET(L!$C$1,MATCH("Definitions"&amp;ADDRESS(ROW(),COLUMN(),4),L!$A:$A,0)-1,SL,,)</f>
        <v xml:space="preserve">此 IPC 标准要求供应商与其客户交换冲突矿产的信息。为迎合大范围成员的需要，此标准对单一申报中的产品范围的要求是相当灵活的。 故此标准不能作为合规的指引。 </v>
      </c>
      <c r="D16" s="321"/>
      <c r="E16" s="100" t="s">
        <v>1300</v>
      </c>
    </row>
    <row r="17" spans="1:5" ht="165">
      <c r="A17" s="74"/>
      <c r="B17" s="63" t="str">
        <f ca="1">OFFSET(L!$C$1,MATCH("Definitions"&amp;ADDRESS(ROW(),COLUMN(),4),L!$A:$A,0)-1,SL,,)</f>
        <v>产品功能需要</v>
      </c>
      <c r="C17" s="63" t="str">
        <f ca="1">OFFSET(L!$C$1,MATCH("Definitions"&amp;ADDRESS(ROW(),COLUMN(),4),L!$A:$A,0)-1,SL,,)</f>
        <v>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v>
      </c>
      <c r="D17" s="321"/>
      <c r="E17" s="100" t="s">
        <v>1300</v>
      </c>
    </row>
    <row r="18" spans="1:5" ht="150">
      <c r="A18" s="74"/>
      <c r="B18" s="63" t="str">
        <f ca="1">OFFSET(L!$C$1,MATCH("Definitions"&amp;ADDRESS(ROW(),COLUMN(),4),L!$A:$A,0)-1,SL,,)</f>
        <v>产品生产需要</v>
      </c>
      <c r="C18" s="63" t="str">
        <f ca="1">OFFSET(L!$C$1,MATCH("Definitions"&amp;ADDRESS(ROW(),COLUMN(),4),L!$A:$A,0)-1,SL,,)</f>
        <v>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v>
      </c>
      <c r="D18" s="321"/>
      <c r="E18" s="100" t="s">
        <v>1300</v>
      </c>
    </row>
    <row r="19" spans="1:5" ht="15">
      <c r="A19" s="74"/>
      <c r="B19" s="63" t="str">
        <f ca="1">OFFSET(L!$C$1,MATCH("Definitions"&amp;ADDRESS(ROW(),COLUMN(),4),L!$A:$A,0)-1,SL,,)</f>
        <v>经济合作与发展组织（Organization for Economic Co-operation and Development，OECD）</v>
      </c>
      <c r="C19" s="63" t="str">
        <f ca="1">OFFSET(L!$C$1,MATCH("Definitions"&amp;ADDRESS(ROW(),COLUMN(),4),L!$A:$A,0)-1,SL,,)</f>
        <v>经济合作与发展组织</v>
      </c>
      <c r="D19" s="321"/>
      <c r="E19" s="100"/>
    </row>
    <row r="20" spans="1:5" ht="30">
      <c r="A20" s="74"/>
      <c r="B20" s="63" t="str">
        <f ca="1">OFFSET(L!$C$1,MATCH("Definitions"&amp;ADDRESS(ROW(),COLUMN(),4),L!$A:$A,0)-1,SL,,)</f>
        <v>产品</v>
      </c>
      <c r="C20" s="63" t="str">
        <f ca="1">OFFSET(L!$C$1,MATCH("Definitions"&amp;ADDRESS(ROW(),COLUMN(),4),L!$A:$A,0)-1,SL,,)</f>
        <v xml:space="preserve">公司的产品或成品是指在制造生产阶段或最后完成阶段的物料或物品，并且已可以交付或销售给客户。 </v>
      </c>
      <c r="D20" s="321"/>
      <c r="E20" s="100"/>
    </row>
    <row r="21" spans="1:5" ht="15">
      <c r="A21" s="74"/>
      <c r="B21" s="63" t="str">
        <f ca="1">OFFSET(L!$C$1,MATCH("Definitions"&amp;ADDRESS(ROW(),COLUMN(),4),L!$A:$A,0)-1,SL,,)</f>
        <v>责任商业联盟（Responsible Business Alliance，RBA）</v>
      </c>
      <c r="C21" s="63" t="str">
        <f ca="1">OFFSET(L!$C$1,MATCH("Definitions"&amp;ADDRESS(ROW(),COLUMN(),4),L!$A:$A,0)-1,SL,,)</f>
        <v>责任商业联盟 (www.responsiblebusiness.org)</v>
      </c>
      <c r="D21" s="321"/>
      <c r="E21" s="100"/>
    </row>
    <row r="22" spans="1:5" ht="106.5" customHeight="1">
      <c r="A22" s="74"/>
      <c r="B22" s="63" t="str">
        <f ca="1">OFFSET(L!$C$1,MATCH("Definitions"&amp;ADDRESS(ROW(),COLUMN(),4),L!$A:$A,0)-1,SL,,)</f>
        <v>回收或废料源</v>
      </c>
      <c r="C22" s="63" t="str">
        <f ca="1">OFFSET(L!$C$1,MATCH("Definitions"&amp;ADDRESS(ROW(),COLUMN(),4),L!$A:$A,0)-1,SL,,)</f>
        <v>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v>
      </c>
      <c r="D22" s="321"/>
      <c r="E22" s="100"/>
    </row>
    <row r="23" spans="1:5" ht="60">
      <c r="A23" s="74"/>
      <c r="B23" s="63" t="str">
        <f ca="1">OFFSET(L!$C$1,MATCH("Definitions"&amp;ADDRESS(ROW(),COLUMN(),4),L!$A:$A,0)-1,SL,,)</f>
        <v>负责任矿物审验流程 (RMAP)</v>
      </c>
      <c r="C23" s="63"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321"/>
      <c r="E23" s="100"/>
    </row>
    <row r="24" spans="1:5" ht="168" customHeight="1">
      <c r="A24" s="74"/>
      <c r="B24" s="63" t="str">
        <f ca="1">OFFSET(L!$C$1,MATCH("Definitions"&amp;ADDRESS(ROW(),COLUMN(),4),L!$A:$A,0)-1,SL,,)</f>
        <v>负责任矿物计划</v>
      </c>
      <c r="C24" s="63" t="str">
        <f ca="1">OFFSET(L!$C$1,MATCH("Definitions"&amp;ADDRESS(ROW(),COLUMN(),4),L!$A:$A,0)-1,SL,,)</f>
        <v>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v>
      </c>
      <c r="D24" s="321"/>
      <c r="E24" s="100"/>
    </row>
    <row r="25" spans="1:5" ht="177.65" customHeight="1">
      <c r="A25" s="74"/>
      <c r="B25" s="63" t="str">
        <f ca="1">OFFSET(L!$C$1,MATCH("Definitions"&amp;ADDRESS(ROW(),COLUMN(),4),L!$A:$A,0)-1,SL,,)</f>
        <v>无冲突冶炼厂计划合规冶炼厂列表</v>
      </c>
      <c r="C25" s="63" t="str">
        <f ca="1">OFFSET(L!$C$1,MATCH("Definitions"&amp;ADDRESS(ROW(),COLUMN(),4),L!$A:$A,0)-1,SL,,)</f>
        <v>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v>
      </c>
      <c r="D25" s="321"/>
      <c r="E25" s="100" t="s">
        <v>1300</v>
      </c>
    </row>
    <row r="26" spans="1:5" ht="75">
      <c r="A26" s="74"/>
      <c r="B26" s="63" t="str">
        <f ca="1">OFFSET(L!$C$1,MATCH("Definitions"&amp;ADDRESS(ROW(),COLUMN(),4),L!$A:$A,0)-1,SL,,)</f>
        <v>证券交易委员会 (SEC)</v>
      </c>
      <c r="C26" s="63" t="str">
        <f ca="1">OFFSET(L!$C$1,MATCH("Definitions"&amp;ADDRESS(ROW(),COLUMN(),4),L!$A:$A,0)-1,SL,,)</f>
        <v>美国证券交易委员会 (www.sec.gov)</v>
      </c>
      <c r="D26" s="321"/>
      <c r="E26" s="100" t="s">
        <v>1302</v>
      </c>
    </row>
    <row r="27" spans="1:5" ht="60">
      <c r="A27" s="74"/>
      <c r="B27" s="63" t="str">
        <f ca="1">OFFSET(L!$C$1,MATCH("Definitions"&amp;ADDRESS(ROW(),COLUMN(),4),L!$A:$A,0)-1,SL,,)</f>
        <v>冶炼厂</v>
      </c>
      <c r="C27" s="63" t="str">
        <f ca="1">OFFSET(L!$C$1,MATCH("Definitions"&amp;ADDRESS(ROW(),COLUMN(),4),L!$A:$A,0)-1,SL,,)</f>
        <v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v>
      </c>
      <c r="D27" s="321"/>
      <c r="E27" s="100" t="s">
        <v>1300</v>
      </c>
    </row>
    <row r="28" spans="1:5" ht="60">
      <c r="A28" s="74"/>
      <c r="B28" s="63" t="str">
        <f ca="1">OFFSET(L!$C$1,MATCH("Definitions"&amp;ADDRESS(ROW(),COLUMN(),4),L!$A:$A,0)-1,SL,,)</f>
        <v>冶炼厂识别序号</v>
      </c>
      <c r="C28" s="63" t="str">
        <f ca="1">OFFSET(L!$C$1,MATCH("Definitions"&amp;ADDRESS(ROW(),COLUMN(),4),L!$A:$A,0)-1,SL,,)</f>
        <v>负责任矿物计划 (RMI) 会编发独一无二的识别号码给由供应链成员申报上来的冶炼厂或精炼厂，无论其是否已确认过符合负责任矿物审验流程 (RMAP) 中审核标准所定义冶炼厂的物征。</v>
      </c>
      <c r="D28" s="321"/>
      <c r="E28" s="100" t="s">
        <v>1301</v>
      </c>
    </row>
    <row r="29" spans="1:5" ht="90">
      <c r="A29" s="74"/>
      <c r="B29" s="63" t="str">
        <f ca="1">OFFSET(L!$C$1,MATCH("Definitions"&amp;ADDRESS(ROW(),COLUMN(),4),L!$A:$A,0)-1,SL,,)</f>
        <v>钽 (Ta) 冶炼厂</v>
      </c>
      <c r="C29" s="63" t="str">
        <f ca="1">OFFSET(L!$C$1,MATCH("Definitions"&amp;ADDRESS(ROW(),COLUMN(),4),L!$A:$A,0)-1,SL,,)</f>
        <v>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v>
      </c>
      <c r="D29" s="321"/>
      <c r="E29" s="100" t="s">
        <v>1302</v>
      </c>
    </row>
    <row r="30" spans="1:5" ht="151.75" customHeight="1">
      <c r="A30" s="74"/>
      <c r="B30" s="63" t="str">
        <f ca="1">OFFSET(L!$C$1,MATCH("Definitions"&amp;ADDRESS(ROW(),COLUMN(),4),L!$A:$A,0)-1,SL,,)</f>
        <v>锡 (Sn) 冶炼厂</v>
      </c>
      <c r="C30" s="63" t="str">
        <f ca="1">OFFSET(L!$C$1,MATCH("Definitions"&amp;ADDRESS(ROW(),COLUMN(),4),L!$A:$A,0)-1,SL,,)</f>
        <v>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v>
      </c>
      <c r="D30" s="321"/>
      <c r="E30" s="100" t="s">
        <v>1303</v>
      </c>
    </row>
    <row r="31" spans="1:5" ht="137.15" customHeight="1">
      <c r="A31" s="74"/>
      <c r="B31" s="63" t="str">
        <f ca="1">OFFSET(L!$C$1,MATCH("Definitions"&amp;ADDRESS(ROW(),COLUMN(),4),L!$A:$A,0)-1,SL,,)</f>
        <v>钨 (W) 冶炼厂</v>
      </c>
      <c r="C31" s="63" t="str">
        <f ca="1">OFFSET(L!$C$1,MATCH("Definitions"&amp;ADDRESS(ROW(),COLUMN(),4),L!$A:$A,0)-1,SL,,)</f>
        <v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v>
      </c>
      <c r="D31" s="321"/>
      <c r="E31" s="100"/>
    </row>
    <row r="32" spans="1:5" ht="15">
      <c r="A32" s="74"/>
      <c r="B32" s="320" t="str">
        <f ca="1">OFFSET(L!$C$1,MATCH("General"&amp;"Cpy",L!$A:$A,0)-1,SL,,)</f>
        <v>© 2023 Responsible Minerals Initiative。保留所有权利。</v>
      </c>
      <c r="C32" s="320"/>
      <c r="D32" s="321"/>
      <c r="E32" s="100"/>
    </row>
    <row r="33" spans="1:4" ht="14" thickBot="1">
      <c r="A33" s="75"/>
      <c r="B33" s="153"/>
      <c r="C33" s="153"/>
      <c r="D33" s="322"/>
    </row>
    <row r="34" spans="1:4" ht="14"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0"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topLeftCell="A37" zoomScalePageLayoutView="70" workbookViewId="0">
      <selection activeCell="D29" sqref="D29:E29"/>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0" hidden="1"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13270</v>
      </c>
      <c r="E3" s="3"/>
      <c r="F3" s="369"/>
      <c r="G3" s="369"/>
      <c r="H3" s="369"/>
      <c r="I3" s="152"/>
      <c r="J3" s="138" t="s">
        <v>15760</v>
      </c>
      <c r="K3" s="36"/>
      <c r="L3" s="100"/>
      <c r="P3" s="45">
        <f>MATCH($D$3,LN,0)</f>
        <v>2</v>
      </c>
    </row>
    <row r="4" spans="1:34" ht="15">
      <c r="A4" s="34"/>
      <c r="B4" s="365" t="str">
        <f ca="1">OFFSET(L!$C$1,MATCH("Declaration"&amp;ADDRESS(ROW(),COLUMN(),4),L!$A:$A,0)-1,SL,,)</f>
        <v>此填写此报告的目的是收集在产品中所用锡、钽、钨、黄金等金属的采购信息。</v>
      </c>
      <c r="C4" s="365"/>
      <c r="D4" s="365"/>
      <c r="E4" s="365"/>
      <c r="F4" s="365"/>
      <c r="G4" s="365"/>
      <c r="H4" s="365"/>
      <c r="I4" s="370">
        <f ca="1">OFFSET(L!$C$1,MATCH("Declaration"&amp;ADDRESS(ROW(),COLUMN(),4),L!$A:$A,0)-1,SL,,)</f>
        <v>0</v>
      </c>
      <c r="J4" s="370"/>
      <c r="K4" s="36"/>
      <c r="L4" s="115"/>
      <c r="P4" s="3"/>
      <c r="Q4" s="3"/>
      <c r="R4" s="3"/>
      <c r="S4" s="3"/>
      <c r="T4" s="3"/>
      <c r="U4" s="3"/>
      <c r="V4" s="3"/>
      <c r="W4" s="3"/>
      <c r="X4" s="3"/>
      <c r="Y4" s="3"/>
      <c r="Z4" s="3"/>
      <c r="AA4" s="3"/>
      <c r="AB4" s="3"/>
      <c r="AC4" s="3"/>
      <c r="AD4" s="3"/>
      <c r="AE4" s="3"/>
      <c r="AF4" s="3"/>
      <c r="AG4" s="3"/>
      <c r="AH4" s="3"/>
    </row>
    <row r="5" spans="1:34" ht="27">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5" t="str">
        <f ca="1">OFFSET(L!$C$1,MATCH("Declaration"&amp;ADDRESS(ROW(),COLUMN(),4),L!$A:$A,0)-1,SL,,)</f>
        <v>必填字段标记为星号 (*)。参考说明选项卡，获取关于如何答复每个问题的指南。</v>
      </c>
      <c r="C6" s="365"/>
      <c r="D6" s="365"/>
      <c r="E6" s="365"/>
      <c r="F6" s="365"/>
      <c r="G6" s="365"/>
      <c r="H6" s="365"/>
      <c r="I6" s="365"/>
      <c r="J6" s="365"/>
      <c r="K6" s="36"/>
      <c r="L6" s="115" t="s">
        <v>439</v>
      </c>
      <c r="P6" s="3"/>
      <c r="Q6" s="3"/>
      <c r="R6" s="3"/>
      <c r="S6" s="3"/>
      <c r="T6" s="3"/>
      <c r="U6" s="3"/>
      <c r="V6" s="3"/>
      <c r="W6" s="3"/>
      <c r="X6" s="3"/>
      <c r="Y6" s="3"/>
      <c r="Z6" s="3"/>
      <c r="AA6" s="3"/>
      <c r="AB6" s="3"/>
      <c r="AC6" s="3"/>
      <c r="AD6" s="3"/>
      <c r="AE6" s="3"/>
      <c r="AF6" s="3"/>
      <c r="AG6" s="3"/>
      <c r="AH6" s="3"/>
    </row>
    <row r="7" spans="1:34" ht="37" customHeight="1">
      <c r="A7" s="34"/>
      <c r="B7" s="374" t="str">
        <f ca="1">OFFSET(L!$C$1,MATCH("Declaration"&amp;ADDRESS(ROW(),COLUMN(),4),L!$A:$A,0)-1,SL,,)</f>
        <v>公司信息</v>
      </c>
      <c r="C7" s="374"/>
      <c r="D7" s="374"/>
      <c r="E7" s="374"/>
      <c r="F7" s="374"/>
      <c r="G7" s="374"/>
      <c r="H7" s="374"/>
      <c r="I7" s="374"/>
      <c r="J7" s="374"/>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公司名称 (*)：</v>
      </c>
      <c r="C8" s="76"/>
      <c r="D8" s="398" t="s">
        <v>15855</v>
      </c>
      <c r="E8" s="363"/>
      <c r="F8" s="363"/>
      <c r="G8" s="363"/>
      <c r="H8" s="363"/>
      <c r="I8" s="363"/>
      <c r="J8" s="364"/>
      <c r="K8" s="39"/>
      <c r="L8" s="115"/>
      <c r="P8" s="3"/>
      <c r="Q8" s="3"/>
      <c r="R8" s="3"/>
      <c r="S8" s="3"/>
      <c r="T8" s="3"/>
      <c r="U8" s="3"/>
      <c r="V8" s="3"/>
      <c r="W8" s="3"/>
      <c r="X8" s="3"/>
      <c r="Y8" s="3"/>
      <c r="Z8" s="3"/>
      <c r="AA8" s="3"/>
      <c r="AB8" s="3"/>
      <c r="AC8" s="3"/>
      <c r="AD8" s="3"/>
      <c r="AE8" s="3"/>
      <c r="AF8" s="3"/>
      <c r="AG8" s="3"/>
      <c r="AH8" s="3"/>
    </row>
    <row r="9" spans="1:34" ht="17">
      <c r="A9" s="38"/>
      <c r="B9" s="73" t="str">
        <f ca="1">OFFSET(L!$C$1,MATCH("Declaration"&amp;ADDRESS(ROW(),COLUMN(),4),L!$A:$A,0)-1,SL,,)</f>
        <v>申报范围或种类 (*)：</v>
      </c>
      <c r="C9" s="76"/>
      <c r="D9" s="371" t="s">
        <v>490</v>
      </c>
      <c r="E9" s="372"/>
      <c r="F9" s="372"/>
      <c r="G9" s="373"/>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75" t="str">
        <f ca="1">OFFSET(L!$C$1,MATCH("Declaration"&amp;ADDRESS(ROW(),COLUMN(),4)&amp;LEFT($D$9,1),L!$A:$A,0)-1,SL,,)</f>
        <v>范围描述：</v>
      </c>
      <c r="C10" s="122"/>
      <c r="D10" s="366"/>
      <c r="E10" s="367"/>
      <c r="F10" s="367"/>
      <c r="G10" s="367"/>
      <c r="H10" s="367"/>
      <c r="I10" s="367"/>
      <c r="J10" s="368"/>
      <c r="K10" s="36"/>
      <c r="L10" s="115"/>
      <c r="Q10" s="3"/>
      <c r="R10" s="3"/>
      <c r="S10" s="3"/>
      <c r="T10" s="3"/>
      <c r="U10" s="3"/>
      <c r="V10" s="3"/>
      <c r="W10" s="3"/>
      <c r="X10" s="3"/>
      <c r="Y10" s="3"/>
      <c r="Z10" s="3"/>
      <c r="AA10" s="3"/>
      <c r="AB10" s="3"/>
      <c r="AC10" s="3"/>
      <c r="AD10" s="3"/>
      <c r="AE10" s="3"/>
      <c r="AF10" s="3"/>
      <c r="AG10" s="3"/>
      <c r="AH10" s="3"/>
    </row>
    <row r="11" spans="1:34" ht="17">
      <c r="A11" s="38"/>
      <c r="B11" s="376"/>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 xml:space="preserve">公司唯一识别信息： </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公司唯一授权识别信息：</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地址：</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联系人姓名 (*)：</v>
      </c>
      <c r="C15" s="77"/>
      <c r="D15" s="350" t="s">
        <v>15856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7">
      <c r="A16" s="38"/>
      <c r="B16" s="40" t="str">
        <f ca="1">OFFSET(L!$C$1,MATCH("Declaration"&amp;ADDRESS(ROW(),COLUMN(),4),L!$A:$A,0)-1,SL,,)</f>
        <v>电子邮件 - 联系人 (*)：</v>
      </c>
      <c r="C16" s="77"/>
      <c r="D16" s="377" t="s">
        <v>15857</v>
      </c>
      <c r="E16" s="378"/>
      <c r="F16" s="378"/>
      <c r="G16" s="378"/>
      <c r="H16" s="378"/>
      <c r="I16" s="378"/>
      <c r="J16" s="379"/>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电话 - 联系人 (*)：</v>
      </c>
      <c r="C17" s="77"/>
      <c r="D17" s="350" t="s">
        <v>15858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授权人 (*)：</v>
      </c>
      <c r="C18" s="77"/>
      <c r="D18" s="323" t="s">
        <v>15859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职务 - 授权人：</v>
      </c>
      <c r="C19" s="77"/>
      <c r="D19" s="350" t="s">
        <v>15860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电子邮件 - 授权人 (*)：</v>
      </c>
      <c r="C20" s="77"/>
      <c r="D20" s="399" t="s">
        <v>15861</v>
      </c>
      <c r="E20" s="378"/>
      <c r="F20" s="378"/>
      <c r="G20" s="378"/>
      <c r="H20" s="378"/>
      <c r="I20" s="378"/>
      <c r="J20" s="379"/>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电话 - 授权人：</v>
      </c>
      <c r="C21" s="133"/>
      <c r="D21" s="380"/>
      <c r="E21" s="381"/>
      <c r="F21" s="381"/>
      <c r="G21" s="381"/>
      <c r="H21" s="381"/>
      <c r="I21" s="381"/>
      <c r="J21" s="382"/>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生效日期 (*)：</v>
      </c>
      <c r="C22" s="78"/>
      <c r="D22" s="383"/>
      <c r="E22" s="384"/>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5" t="str">
        <f ca="1">OFFSET(L!$C$1,MATCH("Declaration"&amp;ADDRESS(ROW(),COLUMN(),4),L!$A:$A,0)-1,SL,,)</f>
        <v>根据上述申报范围，回答以下 1 至 8 题</v>
      </c>
      <c r="C24" s="385"/>
      <c r="D24" s="385"/>
      <c r="E24" s="385"/>
      <c r="F24" s="385"/>
      <c r="G24" s="385"/>
      <c r="H24" s="385"/>
      <c r="I24" s="385"/>
      <c r="J24" s="385"/>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是否在产品或生产流程中有意添加或使用任何 3TG？(*)</v>
      </c>
      <c r="C25" s="17"/>
      <c r="D25" s="333" t="str">
        <f ca="1">OFFSET(L!$C$1,MATCH("Declaration"&amp;ADDRESS(ROW(),COLUMN(),4),L!$A:$A,0)-1,SL,,)</f>
        <v>回答</v>
      </c>
      <c r="E25" s="333"/>
      <c r="F25" s="18"/>
      <c r="G25" s="44" t="str">
        <f ca="1">OFFSET(L!$C$1,MATCH("Declaration"&amp;ADDRESS(ROW(),COLUMN(),4),L!$A:$A,0)-1,SL,,)</f>
        <v>注释</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钽</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锡</v>
      </c>
      <c r="C27" s="35"/>
      <c r="D27" s="326" t="s">
        <v>485</v>
      </c>
      <c r="E27" s="327"/>
      <c r="F27" s="12"/>
      <c r="G27" s="328"/>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金</v>
      </c>
      <c r="C28" s="35"/>
      <c r="D28" s="326" t="s">
        <v>485</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钨</v>
      </c>
      <c r="C29" s="35"/>
      <c r="D29" s="326" t="s">
        <v>485</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是否有任何 3TG 仍存在于产品中？</v>
      </c>
      <c r="C31" s="10"/>
      <c r="D31" s="335" t="str">
        <f ca="1">D25</f>
        <v>回答</v>
      </c>
      <c r="E31" s="335"/>
      <c r="F31" s="18"/>
      <c r="G31" s="44" t="str">
        <f ca="1">G25</f>
        <v>注释</v>
      </c>
      <c r="H31" s="44"/>
      <c r="I31" s="44"/>
      <c r="J31" s="83"/>
      <c r="K31" s="36"/>
      <c r="L31" s="111" t="s">
        <v>1231</v>
      </c>
      <c r="P31" s="45">
        <f>COUNTIF(D$26:D$29,"No")</f>
        <v>4</v>
      </c>
      <c r="Q31" s="45" t="str">
        <f>IF(P31=4,""," (*)")</f>
        <v/>
      </c>
      <c r="R31" s="3"/>
      <c r="S31" s="3"/>
      <c r="T31" s="3"/>
      <c r="U31" s="3"/>
      <c r="V31" s="3"/>
      <c r="W31" s="3"/>
      <c r="X31" s="3"/>
      <c r="Y31" s="3"/>
      <c r="Z31" s="3"/>
      <c r="AA31" s="3"/>
      <c r="AB31" s="3"/>
      <c r="AC31" s="3"/>
      <c r="AD31" s="3"/>
      <c r="AE31" s="3"/>
      <c r="AF31" s="3"/>
      <c r="AG31" s="3"/>
      <c r="AH31" s="3"/>
    </row>
    <row r="32" spans="1:34" ht="23">
      <c r="A32" s="41"/>
      <c r="B32" s="40" t="str">
        <f ca="1">B26</f>
        <v>钽</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锡</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金</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钨</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贵公司供应链中的冶炼厂是否从所指明的国家采购 3TG？（有关术语“SEC”，请参见定义选项卡）</v>
      </c>
      <c r="C37" s="10"/>
      <c r="D37" s="335" t="str">
        <f ca="1">D25</f>
        <v>回答</v>
      </c>
      <c r="E37" s="335"/>
      <c r="F37" s="18"/>
      <c r="G37" s="44" t="str">
        <f ca="1">G25</f>
        <v>注释</v>
      </c>
      <c r="H37" s="349"/>
      <c r="I37" s="349"/>
      <c r="J37" s="349"/>
      <c r="K37" s="36"/>
      <c r="L37" s="111" t="s">
        <v>1231</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钽</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锡</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金</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钨</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贵公司供应链中是否有冶炼厂从受冲突影响和高风险地区_x000D_
采购 3TG？</v>
      </c>
      <c r="C43" s="10"/>
      <c r="D43" s="335" t="str">
        <f ca="1">D25</f>
        <v>回答</v>
      </c>
      <c r="E43" s="335"/>
      <c r="F43" s="18"/>
      <c r="G43" s="44" t="str">
        <f ca="1">G25</f>
        <v>注释</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钽</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锡</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金</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钨</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是否 100% 的 3TG（因产品功能或生产而必须使用）来自于回收料或报废料？</v>
      </c>
      <c r="C49" s="10"/>
      <c r="D49" s="335" t="str">
        <f ca="1">D25</f>
        <v>回答</v>
      </c>
      <c r="E49" s="335"/>
      <c r="F49" s="18"/>
      <c r="G49" s="44" t="str">
        <f ca="1">G25</f>
        <v>注释</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钽</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锡</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金</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钨</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已对贵公司供应链调查提供答复的相关供应商百分比是多少？</v>
      </c>
      <c r="C55" s="10"/>
      <c r="D55" s="335" t="str">
        <f ca="1">D25</f>
        <v>回答</v>
      </c>
      <c r="E55" s="335"/>
      <c r="F55" s="18"/>
      <c r="G55" s="44" t="str">
        <f ca="1">G25</f>
        <v>注释</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钽</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锡</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金</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钨</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您是否识别出为贵公司供应链供应 3TG 的所有冶炼厂？</v>
      </c>
      <c r="C61" s="10"/>
      <c r="D61" s="335" t="str">
        <f ca="1">D25</f>
        <v>回答</v>
      </c>
      <c r="E61" s="335"/>
      <c r="F61" s="18"/>
      <c r="G61" s="44" t="str">
        <f ca="1">G25</f>
        <v>注释</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钽</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锡</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金</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钨</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贵公司收到的所有适用冶炼厂信息是否已在此申报中报告？</v>
      </c>
      <c r="C67" s="10"/>
      <c r="D67" s="335" t="str">
        <f ca="1">D25</f>
        <v>回答</v>
      </c>
      <c r="E67" s="335"/>
      <c r="F67" s="18"/>
      <c r="G67" s="44" t="str">
        <f ca="1">G25</f>
        <v>注释</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钽</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锡</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金</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钨</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从公司层面，回答以下问题</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问题</v>
      </c>
      <c r="C74" s="81"/>
      <c r="D74" s="333" t="str">
        <f ca="1">D25</f>
        <v>回答</v>
      </c>
      <c r="E74" s="333"/>
      <c r="F74" s="53"/>
      <c r="G74" s="333" t="str">
        <f ca="1">G25</f>
        <v>注释</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贵公司是否已制定负责任矿产采购政策？</v>
      </c>
      <c r="C75" s="57"/>
      <c r="D75" s="326"/>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贵公司的负责任矿产采购政策是否公开发布于贵公司网页上？（备注 - 如果是，请在注释字段中注明 URL。）</v>
      </c>
      <c r="C77" s="57"/>
      <c r="D77" s="326"/>
      <c r="E77" s="327"/>
      <c r="F77" s="57"/>
      <c r="G77" s="354"/>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 xml:space="preserve">C. 您是否要求您的直接供应商从其尽职调查实践已被被独立第三方审核机构验证过的冶炼厂采购 3TG？ </v>
      </c>
      <c r="C79" s="57"/>
      <c r="D79" s="326"/>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贵公司是否已实施负责任矿产采购的尽职调查措施？</v>
      </c>
      <c r="C81" s="57"/>
      <c r="D81" s="326"/>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贵公司是否开展了相关供应商的冲突矿产调查？</v>
      </c>
      <c r="C83" s="57"/>
      <c r="D83" s="326"/>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贵公司是否根据公司期望来审查供应商提交的尽职调查信息？</v>
      </c>
      <c r="C85" s="57"/>
      <c r="D85" s="339"/>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贵公司的验证程序是否包括纠正措施管理？</v>
      </c>
      <c r="C87" s="57"/>
      <c r="D87" s="326"/>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贵公司是否需要提交年度冲突矿产披露？</v>
      </c>
      <c r="C89" s="57"/>
      <c r="D89" s="326"/>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2023 Responsible Minerals Initiative。保留所有权利。</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 hidden="1">
      <c r="B98" s="56" t="s">
        <v>486</v>
      </c>
      <c r="D98" s="282" t="str">
        <f>IF(AND(OR($D$26="Yes",$D$26=""),OR($D$32="Yes",$D$32="")),"Unknown","")</f>
        <v/>
      </c>
      <c r="E98" s="282" t="str">
        <f>IF(AND(OR($D$26="Yes",$D$26=""),OR($D$32="Yes",$D$32="")),"Greater than 75%","")</f>
        <v/>
      </c>
      <c r="G98" s="282" t="str">
        <f>IF(OR($D$27="Yes",$D$27=""),"Yes","")</f>
        <v/>
      </c>
    </row>
    <row r="99" spans="2:7" ht="15" hidden="1">
      <c r="B99" s="188">
        <v>1</v>
      </c>
      <c r="D99" s="282" t="str">
        <f>IF(AND(OR($D$27="Yes",$D$27=""),OR($D$33="Yes",$D$33="")),"Yes","")</f>
        <v/>
      </c>
      <c r="E99" s="282" t="str">
        <f>IF(AND(OR($D$26="Yes",$D$26=""),OR($D$32="Yes",$D$32="")),"Greater than 50%","")</f>
        <v/>
      </c>
      <c r="G99" s="282" t="str">
        <f>IF(OR($D$27="Yes",$D$27=""),"No","")</f>
        <v/>
      </c>
    </row>
    <row r="100" spans="2:7" ht="15" hidden="1">
      <c r="B100" s="236" t="s">
        <v>2463</v>
      </c>
      <c r="D100" s="282" t="str">
        <f>IF(AND(OR($D$27="Yes",$D$27=""),OR($D$33="Yes",$D$33="")),"No","")</f>
        <v/>
      </c>
      <c r="E100" s="282" t="str">
        <f>IF(AND(OR($D$26="Yes",$D$26=""),OR($D$32="Yes",$D$32="")),"50% or less","")</f>
        <v/>
      </c>
      <c r="G100" s="282" t="str">
        <f>IF(OR($D$28="Yes",$D$28=""),"Yes","")</f>
        <v/>
      </c>
    </row>
    <row r="101" spans="2:7" ht="15" hidden="1">
      <c r="B101" s="236" t="s">
        <v>2464</v>
      </c>
      <c r="D101" s="282" t="str">
        <f>IF(AND(OR($D$27="Yes",$D$27=""),OR($D$33="Yes",$D$33="")),"Unknown","")</f>
        <v/>
      </c>
      <c r="E101" s="282" t="str">
        <f>IF(AND(OR($D$26="Yes",$D$26=""),OR($D$32="Yes",$D$32="")),"None","")</f>
        <v/>
      </c>
      <c r="G101" s="282" t="str">
        <f>IF(OR($D$28="Yes",$D$28=""),"No","")</f>
        <v/>
      </c>
    </row>
    <row r="102" spans="2:7" ht="15" hidden="1">
      <c r="B102" s="236" t="s">
        <v>2465</v>
      </c>
      <c r="D102" s="282" t="str">
        <f>IF(AND(OR($D$28="Yes",$D$28=""),OR($D$34="Yes",$D$34="")),"Yes","")</f>
        <v/>
      </c>
      <c r="E102" s="282" t="str">
        <f>IF(AND(OR($D$27="Yes",$D$27=""),OR($D$33="Yes",$D$33="")),"100%","")</f>
        <v/>
      </c>
      <c r="G102" s="282" t="str">
        <f>IF(OR($D$29="Yes",$D$29=""),"Yes","")</f>
        <v/>
      </c>
    </row>
    <row r="103" spans="2:7" ht="15" hidden="1">
      <c r="B103" s="236" t="s">
        <v>2466</v>
      </c>
      <c r="D103" s="282" t="str">
        <f>IF(AND(OR($D$28="Yes",$D$28=""),OR($D$34="Yes",$D$34="")),"No","")</f>
        <v/>
      </c>
      <c r="E103" s="282" t="str">
        <f>IF(AND(OR($D$27="Yes",$D$27=""),OR($D$33="Yes",$D$33="")),"Greater than 90%","")</f>
        <v/>
      </c>
      <c r="G103" s="282" t="str">
        <f>IF(OR($D$29="Yes",$D$29=""),"No","")</f>
        <v/>
      </c>
    </row>
    <row r="104" spans="2:7" ht="15" hidden="1">
      <c r="B104" s="236" t="s">
        <v>487</v>
      </c>
      <c r="D104" s="282" t="str">
        <f>IF(AND(OR($D$28="Yes",$D$28=""),OR($D$34="Yes",$D$34="")),"Unknown","")</f>
        <v/>
      </c>
      <c r="E104" s="282" t="str">
        <f>IF(AND(OR($D$27="Yes",$D$27=""),OR($D$33="Yes",$D$33="")),"Greater than 75%","")</f>
        <v/>
      </c>
    </row>
    <row r="105" spans="2:7" ht="15" hidden="1">
      <c r="B105" s="236" t="s">
        <v>14954</v>
      </c>
      <c r="D105" s="282" t="str">
        <f>IF(AND(OR($D$29="Yes",$D$29=""),OR($D$35="Yes",$D$35="")),"Yes","")</f>
        <v/>
      </c>
      <c r="E105" s="282" t="str">
        <f>IF(AND(OR($D$27="Yes",$D$27=""),OR($D$33="Yes",$D$33="")),"Greater than 50%","")</f>
        <v/>
      </c>
    </row>
    <row r="106" spans="2:7" ht="15" hidden="1">
      <c r="B106" s="236" t="s">
        <v>12372</v>
      </c>
      <c r="D106" s="282" t="str">
        <f>IF(AND(OR($D$29="Yes",$D$29=""),OR($D$35="Yes",$D$35="")),"No","")</f>
        <v/>
      </c>
      <c r="E106" s="282" t="str">
        <f>IF(AND(OR($D$27="Yes",$D$27=""),OR($D$33="Yes",$D$33="")),"50% or less","")</f>
        <v/>
      </c>
    </row>
    <row r="107" spans="2:7" ht="15" hidden="1">
      <c r="B107" s="236" t="s">
        <v>485</v>
      </c>
      <c r="D107" s="282" t="str">
        <f>IF(AND(OR($D$29="Yes",$D$29=""),OR($D$35="Yes",$D$35="")),"Unknown","")</f>
        <v/>
      </c>
      <c r="E107" s="282" t="str">
        <f>IF(AND(OR($D$27="Yes",$D$27=""),OR($D$33="Yes",$D$33="")),"None","")</f>
        <v/>
      </c>
    </row>
    <row r="108" spans="2:7" ht="15" hidden="1">
      <c r="B108" s="236" t="s">
        <v>13946</v>
      </c>
      <c r="E108" s="282" t="str">
        <f>IF(AND(OR($D$28="Yes",$D$28=""),OR($D$34="Yes",$D$34="")),"100%","")</f>
        <v/>
      </c>
    </row>
    <row r="109" spans="2:7" ht="15" hidden="1">
      <c r="B109" s="236" t="s">
        <v>13948</v>
      </c>
      <c r="E109" s="282" t="str">
        <f>IF(AND(OR($D$28="Yes",$D$28=""),OR($D$34="Yes",$D$34="")),"Greater than 90%","")</f>
        <v/>
      </c>
    </row>
    <row r="110" spans="2:7" ht="15" hidden="1">
      <c r="B110" s="236" t="s">
        <v>13949</v>
      </c>
      <c r="E110" s="282" t="str">
        <f>IF(AND(OR($D$28="Yes",$D$28=""),OR($D$34="Yes",$D$34="")),"Greater than 75%","")</f>
        <v/>
      </c>
    </row>
    <row r="111" spans="2:7" ht="1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0" type="noConversion"/>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首先：</v>
      </c>
      <c r="C2" s="172"/>
      <c r="D2" s="172"/>
      <c r="E2" s="172"/>
      <c r="F2" s="193"/>
      <c r="G2" s="193"/>
      <c r="H2" s="193"/>
      <c r="I2" s="194"/>
      <c r="J2" s="386" t="str">
        <f ca="1">OFFSET(L!$C$1,MATCH("Smelter List"&amp;ADDRESS(ROW(),COLUMN(),4),L!$A:$A,0)-1,SL,,)</f>
        <v>链接到“RMAP 合规冶炼厂列表”</v>
      </c>
      <c r="K2" s="387"/>
      <c r="L2" s="387"/>
      <c r="M2" s="387"/>
      <c r="N2" s="387"/>
      <c r="O2" s="387"/>
      <c r="P2" s="195"/>
      <c r="Q2" s="196"/>
      <c r="R2" s="197"/>
      <c r="S2" s="197"/>
      <c r="T2" s="197"/>
      <c r="AH2" s="145" t="s">
        <v>484</v>
      </c>
    </row>
    <row r="3" spans="1:34" s="221" customFormat="1" ht="173.5" customHeight="1">
      <c r="A3" s="171"/>
      <c r="B3" s="388" t="str">
        <f ca="1">OFFSET(L!$C$1,MATCH("Smelter List"&amp;ADDRESS(ROW(),COLUMN(),4),L!$A:$A,0)-1,SL,,)</f>
        <v>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v>
      </c>
      <c r="C3" s="388"/>
      <c r="D3" s="388"/>
      <c r="E3" s="388"/>
      <c r="F3" s="222"/>
      <c r="G3" s="389" t="str">
        <f ca="1">OFFSET(L!$C$1,MATCH("General"&amp;"Cpy",L!$A:$A,0)-1,SL,,)</f>
        <v>© 2023 Responsible Minerals Initiative。保留所有权利。</v>
      </c>
      <c r="H3" s="389"/>
      <c r="I3" s="390"/>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冶炼厂识别号码输入列</v>
      </c>
      <c r="B4" s="216" t="str">
        <f ca="1">OFFSET(L!$C$1,MATCH("Smelter List"&amp;ADDRESS(ROW(),COLUMN(),4),L!$A:$A,0)-1,SL,,)</f>
        <v>金属 (*)</v>
      </c>
      <c r="C4" s="216" t="str">
        <f ca="1">OFFSET(L!$C$1,MATCH("Smelter List"&amp;ADDRESS(ROW(),COLUMN(),4),L!$A:$A,0)-1,SL,,)</f>
        <v>冶炼厂查找 (*)</v>
      </c>
      <c r="D4" s="216" t="str">
        <f ca="1">OFFSET(L!$C$1,MATCH("Smelter List"&amp;ADDRESS(ROW(),COLUMN(),4),L!$A:$A,0)-1,SL,,)</f>
        <v>冶炼厂名称 (1)</v>
      </c>
      <c r="E4" s="216" t="str">
        <f ca="1">OFFSET(L!$C$1,MATCH("Smelter List"&amp;ADDRESS(ROW(),COLUMN(),4),L!$A:$A,0)-1,SL,,)</f>
        <v>冶炼厂所在国家或地区 (*)</v>
      </c>
      <c r="F4" s="216" t="str">
        <f ca="1">OFFSET(L!$C$1,MATCH("Smelter List"&amp;ADDRESS(ROW(),COLUMN(),4),L!$A:$A,0)-1,SL,,)</f>
        <v>冶炼厂识别</v>
      </c>
      <c r="G4" s="216" t="str">
        <f ca="1">OFFSET(L!$C$1,MATCH("Smelter List"&amp;ADDRESS(ROW(),COLUMN(),4),L!$A:$A,0)-1,SL,,)</f>
        <v>冶炼厂出处识别号</v>
      </c>
      <c r="H4" s="144" t="str">
        <f ca="1">OFFSET(L!$C$1,MATCH("Smelter List"&amp;ADDRESS(ROW(),COLUMN(),4),L!$A:$A,0)-1,SL,,)</f>
        <v>冶炼厂所在街道</v>
      </c>
      <c r="I4" s="144" t="str">
        <f ca="1">OFFSET(L!$C$1,MATCH("Smelter List"&amp;ADDRESS(ROW(),COLUMN(),4),L!$A:$A,0)-1,SL,,)</f>
        <v>冶炼厂所在城市</v>
      </c>
      <c r="J4" s="144" t="str">
        <f ca="1">OFFSET(L!$C$1,MATCH("Smelter List"&amp;ADDRESS(ROW(),COLUMN(),4),L!$A:$A,0)-1,SL,,)</f>
        <v>冶炼厂地址：州/省</v>
      </c>
      <c r="K4" s="144" t="str">
        <f ca="1">OFFSET(L!$C$1,MATCH("Smelter List"&amp;ADDRESS(ROW(),COLUMN(),4),L!$A:$A,0)-1,SL,,)</f>
        <v>冶炼厂联系人</v>
      </c>
      <c r="L4" s="144" t="str">
        <f ca="1">OFFSET(L!$C$1,MATCH("Smelter List"&amp;ADDRESS(ROW(),COLUMN(),4),L!$A:$A,0)-1,SL,,)</f>
        <v>冶炼厂联系人电子邮件</v>
      </c>
      <c r="M4" s="144" t="str">
        <f ca="1">OFFSET(L!$C$1,MATCH("Smelter List"&amp;ADDRESS(ROW(),COLUMN(),4),L!$A:$A,0)-1,SL,,)</f>
        <v>建议的后续步骤</v>
      </c>
      <c r="N4" s="144" t="str">
        <f ca="1">OFFSET(L!$C$1,MATCH("Smelter List"&amp;ADDRESS(ROW(),COLUMN(),4),L!$A:$A,0)-1,SL,,)</f>
        <v>填写矿井名称，或如果所用矿产来自于回收料和报废料，请填写“回收”或“报废”。</v>
      </c>
      <c r="O4" s="144" t="str">
        <f ca="1">OFFSET(L!$C$1,MATCH("Smelter List"&amp;ADDRESS(ROW(),COLUMN(),4),L!$A:$A,0)-1,SL,,)</f>
        <v>填写矿井所在国家或地区，或如果所用矿产来自于回收料和报废料，请填写“回收”或“报废”。</v>
      </c>
      <c r="P4" s="144" t="str">
        <f ca="1">OFFSET(L!$C$1,MATCH("Smelter List"&amp;ADDRESS(ROW(),COLUMN(),4),L!$A:$A,0)-1,SL,,)</f>
        <v>冶炼厂的被冶炼物料是否 100% 来自于回收料或报废料？</v>
      </c>
      <c r="Q4" s="145" t="str">
        <f ca="1">OFFSET(L!$C$1,MATCH("Smelter List"&amp;ADDRESS(ROW(),COLUMN(),4),L!$A:$A,0)-1,SL,,)</f>
        <v>注释</v>
      </c>
      <c r="R4" s="216" t="s">
        <v>12398</v>
      </c>
      <c r="S4" s="216" t="s">
        <v>12381</v>
      </c>
      <c r="T4" s="216" t="s">
        <v>12382</v>
      </c>
      <c r="U4" s="200"/>
      <c r="W4" s="159" t="s">
        <v>1312</v>
      </c>
      <c r="X4" s="159" t="s">
        <v>932</v>
      </c>
      <c r="AH4" s="145" t="s">
        <v>486</v>
      </c>
    </row>
    <row r="5" spans="1:34" s="227" customFormat="1" ht="20.149999999999999"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49999999999999"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4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4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4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4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4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4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4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4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4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4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4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4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4w3uha/bOqOO5B0xL2zSinZ9jeEJtc15Vrdu4DwA67rs7JHIeRgHVjLA076vckCmIGU+kkKkrhfQkWcBVYETmQ==" saltValue="tLkFOsOZt7jh4+Mh4Oio4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100" type="noConversion"/>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21" priority="9" stopIfTrue="1">
      <formula>IF(AND(B5&lt;&gt;"",C5=""),TRUE)</formula>
    </cfRule>
  </conditionalFormatting>
  <conditionalFormatting sqref="D5:D2504">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4 R5:R2504">
    <cfRule type="expression" dxfId="17" priority="7" stopIfTrue="1">
      <formula>IF(AND(E5="",$C5=$X$4),TRUE)</formula>
    </cfRule>
    <cfRule type="expression" dxfId="16" priority="8" stopIfTrue="1">
      <formula>IF(FIND("!",E5),TRUE)</formula>
    </cfRule>
  </conditionalFormatting>
  <conditionalFormatting sqref="F5:F2504">
    <cfRule type="expression" dxfId="15" priority="5" stopIfTrue="1">
      <formula>IF(AND(LEN($A5)&gt;0,$A5&lt;&gt;$F5),TRUE,FALSE)</formula>
    </cfRule>
  </conditionalFormatting>
  <conditionalFormatting sqref="G5:G2504">
    <cfRule type="expression" dxfId="14" priority="22"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13"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1" t="str">
        <f ca="1">OFFSET(L!$C$1,MATCH("Checker"&amp;ADDRESS(ROW(),COLUMN(),4),L!$A:$A,0)-1,SL,,)</f>
        <v>将报告提交给客户以检查表格高亮显示为红色的任何行之前， 请确保已填妥所有必填字段。</v>
      </c>
      <c r="B1" s="391"/>
      <c r="C1" s="391"/>
      <c r="D1" s="119" t="str">
        <f ca="1">OFFSET(L!$C$1,MATCH("Checker"&amp;ADDRESS(ROW(),COLUMN(),4),L!$A:$A,0)-1,SL,,)</f>
        <v>待完成的必填字段</v>
      </c>
      <c r="E1" s="20" t="s">
        <v>796</v>
      </c>
    </row>
    <row r="2" spans="1:10" ht="15">
      <c r="A2" s="66" t="s">
        <v>888</v>
      </c>
      <c r="B2" s="67" t="str">
        <f>IF(F65=1,"Click here to return to Smelter List","")</f>
        <v/>
      </c>
      <c r="C2" s="121" t="str">
        <f>IF(F65=1,"Click here to return to Product List","")</f>
        <v/>
      </c>
      <c r="D2" s="151">
        <f ca="1">IF(H70=0,"0",H70)</f>
        <v>1</v>
      </c>
    </row>
    <row r="3" spans="1:10" ht="15">
      <c r="A3" s="68" t="str">
        <f ca="1">OFFSET(L!$C$1,MATCH("Checker"&amp;ADDRESS(ROW(),COLUMN(),4),L!$A:$A,0)-1,SL,,)</f>
        <v>必填字段</v>
      </c>
      <c r="B3" s="68" t="str">
        <f ca="1">OFFSET(L!$C$1,MATCH("Checker"&amp;ADDRESS(ROW(),COLUMN(),4),L!$A:$A,0)-1,SL,,)</f>
        <v>已提供的答案</v>
      </c>
      <c r="C3" s="68" t="str">
        <f ca="1">OFFSET(L!$C$1,MATCH("Checker"&amp;ADDRESS(ROW(),COLUMN(),4),L!$A:$A,0)-1,SL,,)</f>
        <v>备注</v>
      </c>
      <c r="D3" s="68" t="str">
        <f ca="1">OFFSET(L!$C$1,MATCH("Checker"&amp;ADDRESS(ROW(),COLUMN(),4),L!$A:$A,0)-1,SL,,)</f>
        <v>信息源超链接</v>
      </c>
      <c r="F3" s="69" t="s">
        <v>523</v>
      </c>
      <c r="G3" s="19" t="s">
        <v>522</v>
      </c>
      <c r="H3" s="19" t="s">
        <v>524</v>
      </c>
      <c r="I3" s="19" t="s">
        <v>1305</v>
      </c>
      <c r="J3" s="19" t="s">
        <v>1306</v>
      </c>
    </row>
    <row r="4" spans="1:10" ht="41">
      <c r="A4" s="90" t="str">
        <f ca="1">Declaration!B8</f>
        <v>公司名称 (*)：</v>
      </c>
      <c r="B4" s="89" t="str">
        <f>Declaration!D8</f>
        <v>太盟光電</v>
      </c>
      <c r="C4" s="89" t="str">
        <f t="shared" ref="C4" ca="1" si="0">IF(H4=1,J4,I4)</f>
        <v>填写</v>
      </c>
      <c r="D4" s="95" t="str">
        <f>IF(H4=1,"Click here to enter Company Name","")</f>
        <v/>
      </c>
      <c r="E4" s="20" t="s">
        <v>1295</v>
      </c>
      <c r="F4" s="93">
        <v>1</v>
      </c>
      <c r="G4" s="70">
        <f t="shared" ref="G4" si="1">IF(B4=0,1,0)</f>
        <v>0</v>
      </c>
      <c r="H4" s="71">
        <f>F4*G4</f>
        <v>0</v>
      </c>
      <c r="I4" s="147" t="str">
        <f ca="1">OFFSET(L!$C$1,MATCH("Checker"&amp;"Comp",L!$A:$A,0)-1,SL,,)</f>
        <v>填写</v>
      </c>
      <c r="J4" s="148" t="str">
        <f ca="1">OFFSET(L!$C$1,MATCH("Checker"&amp;ADDRESS(ROW(),COLUMN(),4),L!$A:$A,0)-1,SL,,)</f>
        <v>在“申报”选项卡 D8 单元格中，提供贵公司的名称</v>
      </c>
    </row>
    <row r="5" spans="1:10" ht="41">
      <c r="A5" s="90" t="str">
        <f ca="1">Declaration!B9</f>
        <v>申报范围或种类 (*)：</v>
      </c>
      <c r="B5" s="89" t="str">
        <f>Declaration!D9</f>
        <v>A. Company</v>
      </c>
      <c r="C5" s="89" t="str">
        <f ca="1">IF(H5=1,J5,I5)</f>
        <v>填写</v>
      </c>
      <c r="D5" s="95" t="str">
        <f>IF(H5=1,"Click here to enter Declaration Scope","")</f>
        <v/>
      </c>
      <c r="E5" s="20" t="s">
        <v>1295</v>
      </c>
      <c r="F5" s="93">
        <v>1</v>
      </c>
      <c r="G5" s="70">
        <f>IF(B5=0,1,0)</f>
        <v>0</v>
      </c>
      <c r="H5" s="71">
        <f t="shared" ref="H5" si="2">F5*G5</f>
        <v>0</v>
      </c>
      <c r="I5" s="147" t="str">
        <f ca="1">OFFSET(L!$C$1,MATCH("Checker"&amp;"Comp",L!$A:$A,0)-1,SL,,)</f>
        <v>填写</v>
      </c>
      <c r="J5" s="148" t="str">
        <f ca="1">OFFSET(L!$C$1,MATCH("Checker"&amp;ADDRESS(ROW(),COLUMN(),4),L!$A:$A,0)-1,SL,,)</f>
        <v>在“申报”选项卡 D9 单元格中，选择申报范围</v>
      </c>
    </row>
    <row r="6" spans="1:10" ht="41">
      <c r="A6" s="90" t="str">
        <f ca="1">Declaration!B10</f>
        <v>范围描述：</v>
      </c>
      <c r="B6" s="89">
        <f>Declaration!D10</f>
        <v>0</v>
      </c>
      <c r="C6" s="89" t="str">
        <f ca="1">IF(H6=1,J6,I6)</f>
        <v>填写</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填写</v>
      </c>
      <c r="J6" s="19" t="str">
        <f ca="1">OFFSET(L!$C$1,MATCH("Checker"&amp;ADDRESS(ROW(),COLUMN(),4),L!$A:$A,0)-1,SL,,)</f>
        <v>在“申报”选项卡 D10 单元格中，提供范围说明</v>
      </c>
    </row>
    <row r="7" spans="1:10" ht="41">
      <c r="A7" s="90" t="str">
        <f ca="1">Declaration!B15</f>
        <v>联系人姓名 (*)：</v>
      </c>
      <c r="B7" s="89" t="str">
        <f>Declaration!D15</f>
        <v>Sabrina Lee</v>
      </c>
      <c r="C7" s="89" t="str">
        <f ca="1">IF(H7=1,J7,I7)</f>
        <v>填写</v>
      </c>
      <c r="D7" s="95" t="str">
        <f>IF(H7=1,"Click here to enter Contact Name","")</f>
        <v/>
      </c>
      <c r="E7" s="20" t="s">
        <v>1295</v>
      </c>
      <c r="F7" s="93">
        <v>1</v>
      </c>
      <c r="G7" s="70">
        <f>IF(B7=0,1,0)</f>
        <v>0</v>
      </c>
      <c r="H7" s="71">
        <f t="shared" si="3"/>
        <v>0</v>
      </c>
      <c r="I7" s="147" t="str">
        <f ca="1">OFFSET(L!$C$1,MATCH("Checker"&amp;"Comp",L!$A:$A,0)-1,SL,,)</f>
        <v>填写</v>
      </c>
      <c r="J7" s="19" t="str">
        <f ca="1">OFFSET(L!$C$1,MATCH("Checker"&amp;ADDRESS(ROW(),COLUMN(),4),L!$A:$A,0)-1,SL,,)</f>
        <v>在“申报”选项卡 D15 单元格中，提供联系人姓名</v>
      </c>
    </row>
    <row r="8" spans="1:10" ht="41">
      <c r="A8" s="90" t="str">
        <f ca="1">Declaration!B16</f>
        <v>电子邮件 - 联系人 (*)：</v>
      </c>
      <c r="B8" s="89" t="str">
        <f>Declaration!D16</f>
        <v>sabrina.lee@cirocomm.com.tw</v>
      </c>
      <c r="C8" s="89" t="str">
        <f ca="1">IF(H8=1,J8,I8)</f>
        <v>填写</v>
      </c>
      <c r="D8" s="95" t="str">
        <f>IF(H8=1,"Click here to enter Email-Contact","")</f>
        <v/>
      </c>
      <c r="E8" s="20" t="s">
        <v>1295</v>
      </c>
      <c r="F8" s="93">
        <v>1</v>
      </c>
      <c r="G8" s="70">
        <f>IF(ISNUMBER(SEARCH("@",B8)),0,1)</f>
        <v>0</v>
      </c>
      <c r="H8" s="71">
        <f t="shared" si="3"/>
        <v>0</v>
      </c>
      <c r="I8" s="147" t="str">
        <f ca="1">OFFSET(L!$C$1,MATCH("Checker"&amp;"Comp",L!$A:$A,0)-1,SL,,)</f>
        <v>填写</v>
      </c>
      <c r="J8" s="19" t="str">
        <f ca="1">OFFSET(L!$C$1,MATCH("Checker"&amp;ADDRESS(ROW(),COLUMN(),4),L!$A:$A,0)-1,SL,,)</f>
        <v>在“申报”选项卡 D16 单元格中，提供联系人的有效电子邮件</v>
      </c>
    </row>
    <row r="9" spans="1:10" ht="41">
      <c r="A9" s="90" t="str">
        <f ca="1">Declaration!B17</f>
        <v>电话 - 联系人 (*)：</v>
      </c>
      <c r="B9" s="273" t="str">
        <f>Declaration!D17</f>
        <v>+886-3-4699868 Ext. 623</v>
      </c>
      <c r="C9" s="89" t="str">
        <f ca="1">IF(H9=1,J9,I9)</f>
        <v>填写</v>
      </c>
      <c r="D9" s="95" t="str">
        <f>IF(H9=1,"Click here to enter Phone-Contact","")</f>
        <v/>
      </c>
      <c r="E9" s="20" t="s">
        <v>1295</v>
      </c>
      <c r="F9" s="93">
        <v>1</v>
      </c>
      <c r="G9" s="70">
        <f>IF(B9=0,1,0)</f>
        <v>0</v>
      </c>
      <c r="H9" s="71">
        <f t="shared" si="3"/>
        <v>0</v>
      </c>
      <c r="I9" s="147" t="str">
        <f ca="1">OFFSET(L!$C$1,MATCH("Checker"&amp;"Comp",L!$A:$A,0)-1,SL,,)</f>
        <v>填写</v>
      </c>
      <c r="J9" s="19" t="str">
        <f ca="1">OFFSET(L!$C$1,MATCH("Checker"&amp;ADDRESS(ROW(),COLUMN(),4),L!$A:$A,0)-1,SL,,)</f>
        <v>在“申报”选项卡 D17 单元格中，提供联系人的电话号码</v>
      </c>
    </row>
    <row r="10" spans="1:10" ht="41">
      <c r="A10" s="90" t="str">
        <f ca="1">Declaration!B18</f>
        <v>授权人 (*)：</v>
      </c>
      <c r="B10" s="89" t="str">
        <f>Declaration!D18</f>
        <v>Kevin Chang</v>
      </c>
      <c r="C10" s="89" t="str">
        <f t="shared" ref="C10" ca="1" si="4">IF(H10=1,J10,I10)</f>
        <v>填写</v>
      </c>
      <c r="D10" s="95" t="str">
        <f>IF(H10=1,"Click here to enter an Authorized Company Representative's name","")</f>
        <v/>
      </c>
      <c r="E10" s="20" t="s">
        <v>1295</v>
      </c>
      <c r="F10" s="93">
        <v>1</v>
      </c>
      <c r="G10" s="70">
        <f t="shared" ref="G10" si="5">IF(B10=0,1,0)</f>
        <v>0</v>
      </c>
      <c r="H10" s="71">
        <f t="shared" si="3"/>
        <v>0</v>
      </c>
      <c r="I10" s="147" t="str">
        <f ca="1">OFFSET(L!$C$1,MATCH("Checker"&amp;"Comp",L!$A:$A,0)-1,SL,,)</f>
        <v>填写</v>
      </c>
      <c r="J10" s="19" t="str">
        <f ca="1">OFFSET(L!$C$1,MATCH("Checker"&amp;ADDRESS(ROW(),COLUMN(),4),L!$A:$A,0)-1,SL,,)</f>
        <v>在“申报”选项卡 D18 单元格中，提供授权公司代表联系人姓名</v>
      </c>
    </row>
    <row r="11" spans="1:10" ht="41">
      <c r="A11" s="90" t="str">
        <f ca="1">Declaration!B20</f>
        <v>电子邮件 - 授权人 (*)：</v>
      </c>
      <c r="B11" s="89" t="str">
        <f>Declaration!D20</f>
        <v>Kevin Chang - TST' &lt;kevinchang@mail.taisaw.com&gt;</v>
      </c>
      <c r="C11" s="89" t="str">
        <f ca="1">IF(H11=1,J11,I11)</f>
        <v>填写</v>
      </c>
      <c r="D11" s="95" t="str">
        <f>IF(H11=1,"Click here to enter Representative's email","")</f>
        <v/>
      </c>
      <c r="E11" s="20" t="s">
        <v>1295</v>
      </c>
      <c r="F11" s="93">
        <v>1</v>
      </c>
      <c r="G11" s="70">
        <f>IF(ISNUMBER(SEARCH("@",B11)),0,1)</f>
        <v>0</v>
      </c>
      <c r="H11" s="71">
        <f t="shared" si="3"/>
        <v>0</v>
      </c>
      <c r="I11" s="147" t="str">
        <f ca="1">OFFSET(L!$C$1,MATCH("Checker"&amp;"Comp",L!$A:$A,0)-1,SL,,)</f>
        <v>填写</v>
      </c>
      <c r="J11" s="19" t="str">
        <f ca="1">OFFSET(L!$C$1,MATCH("Checker"&amp;ADDRESS(ROW(),COLUMN(),4),L!$A:$A,0)-1,SL,,)</f>
        <v>在“申报”选项卡 D20 单元格中，提供授权公司代表的有效电子邮件</v>
      </c>
    </row>
    <row r="12" spans="1:10" ht="41">
      <c r="A12" s="90" t="str">
        <f ca="1">Declaration!B22</f>
        <v>生效日期 (*)：</v>
      </c>
      <c r="B12" s="91">
        <f>Declaration!D22</f>
        <v>0</v>
      </c>
      <c r="C12" s="89" t="str">
        <f ca="1">IF(H12=1,J12,I12)</f>
        <v>在“申报”选项卡 D22 单元格中，提供表格填写日期</v>
      </c>
      <c r="D12" s="95" t="str">
        <f>IF(H12=1,"Click here to enter Date of Completion","")</f>
        <v>Click here to enter Date of Completion</v>
      </c>
      <c r="E12" s="20" t="s">
        <v>1295</v>
      </c>
      <c r="F12" s="93">
        <v>1</v>
      </c>
      <c r="G12" s="70">
        <f>IF(B12=0,1,0)</f>
        <v>1</v>
      </c>
      <c r="H12" s="71">
        <f t="shared" si="3"/>
        <v>1</v>
      </c>
      <c r="I12" s="147" t="str">
        <f ca="1">OFFSET(L!$C$1,MATCH("Checker"&amp;"Comp",L!$A:$A,0)-1,SL,,)</f>
        <v>填写</v>
      </c>
      <c r="J12" s="19" t="str">
        <f ca="1">OFFSET(L!$C$1,MATCH("Checker"&amp;ADDRESS(ROW(),COLUMN(),4),L!$A:$A,0)-1,SL,,)</f>
        <v>在“申报”选项卡 D22 单元格中，提供表格填写日期</v>
      </c>
    </row>
    <row r="13" spans="1:10" ht="67.5">
      <c r="A13" s="89" t="str">
        <f ca="1">Declaration!B25</f>
        <v>1) 是否在产品或生产流程中有意添加或使用任何 3TG？(*)</v>
      </c>
      <c r="B13" s="92"/>
      <c r="C13" s="92"/>
      <c r="D13" s="96"/>
      <c r="E13" s="20" t="s">
        <v>800</v>
      </c>
      <c r="F13" s="93"/>
      <c r="H13" s="19">
        <f t="shared" si="3"/>
        <v>0</v>
      </c>
    </row>
    <row r="14" spans="1:10" ht="27.5">
      <c r="A14" s="90" t="str">
        <f ca="1">Declaration!B26</f>
        <v>钽</v>
      </c>
      <c r="B14" s="89" t="str">
        <f>Declaration!D26</f>
        <v>No</v>
      </c>
      <c r="C14" s="89" t="str">
        <f ca="1">IF(H14=1,J14,I14)</f>
        <v>填写</v>
      </c>
      <c r="D14" s="95" t="str">
        <f>IF(H14=1,"Click here to answer question 1 for Tantalum","")</f>
        <v/>
      </c>
      <c r="E14" s="20" t="s">
        <v>796</v>
      </c>
      <c r="F14" s="93">
        <v>1</v>
      </c>
      <c r="G14" s="70">
        <f>IF(B14=0,1,0)</f>
        <v>0</v>
      </c>
      <c r="H14" s="71">
        <f t="shared" si="3"/>
        <v>0</v>
      </c>
      <c r="I14" s="147" t="str">
        <f ca="1">OFFSET(L!$C$1,MATCH("Checker"&amp;"Comp",L!$A:$A,0)-1,SL,,)</f>
        <v>填写</v>
      </c>
      <c r="J14" s="148" t="str">
        <f ca="1">OFFSET(L!$C$1,MATCH("Checker"&amp;ADDRESS(ROW(),COLUMN(),4),L!$A:$A,0)-1,SL,,)</f>
        <v>在“申报”选项卡 D26 单元格中，申报是否有意将钽添加至贵公司的产品中</v>
      </c>
    </row>
    <row r="15" spans="1:10" ht="41">
      <c r="A15" s="90" t="str">
        <f ca="1">Declaration!B27</f>
        <v>锡</v>
      </c>
      <c r="B15" s="89" t="str">
        <f>Declaration!D27</f>
        <v>No</v>
      </c>
      <c r="C15" s="89" t="str">
        <f ca="1">IF(H15=1,J15,I15)</f>
        <v>填写</v>
      </c>
      <c r="D15" s="95" t="str">
        <f>IF(H15=1,"Click here to answer question 1 for Tin","")</f>
        <v/>
      </c>
      <c r="E15" s="20" t="s">
        <v>797</v>
      </c>
      <c r="F15" s="93">
        <v>1</v>
      </c>
      <c r="G15" s="70">
        <f>IF(B15=0,1,0)</f>
        <v>0</v>
      </c>
      <c r="H15" s="71">
        <f t="shared" si="3"/>
        <v>0</v>
      </c>
      <c r="I15" s="147" t="str">
        <f ca="1">OFFSET(L!$C$1,MATCH("Checker"&amp;"Comp",L!$A:$A,0)-1,SL,,)</f>
        <v>填写</v>
      </c>
      <c r="J15" s="148" t="str">
        <f ca="1">OFFSET(L!$C$1,MATCH("Checker"&amp;ADDRESS(ROW(),COLUMN(),4),L!$A:$A,0)-1,SL,,)</f>
        <v>在“申报”选项卡 D27 单元格中，申报是否有意将锡添加至贵公司的产品中</v>
      </c>
    </row>
    <row r="16" spans="1:10" ht="41">
      <c r="A16" s="90" t="str">
        <f ca="1">Declaration!B28</f>
        <v>金</v>
      </c>
      <c r="B16" s="89" t="str">
        <f>Declaration!D28</f>
        <v>No</v>
      </c>
      <c r="C16" s="89" t="str">
        <f ca="1">IF(H16=1,J16,I16)</f>
        <v>填写</v>
      </c>
      <c r="D16" s="95" t="str">
        <f>IF(H16=1,"Click here to answer question 1 for Gold","")</f>
        <v/>
      </c>
      <c r="E16" s="20" t="s">
        <v>797</v>
      </c>
      <c r="F16" s="93">
        <v>1</v>
      </c>
      <c r="G16" s="70">
        <f>IF(B16=0,1,0)</f>
        <v>0</v>
      </c>
      <c r="H16" s="71">
        <f t="shared" si="3"/>
        <v>0</v>
      </c>
      <c r="I16" s="147" t="str">
        <f ca="1">OFFSET(L!$C$1,MATCH("Checker"&amp;"Comp",L!$A:$A,0)-1,SL,,)</f>
        <v>填写</v>
      </c>
      <c r="J16" s="148" t="str">
        <f ca="1">OFFSET(L!$C$1,MATCH("Checker"&amp;ADDRESS(ROW(),COLUMN(),4),L!$A:$A,0)-1,SL,,)</f>
        <v>在“申报”选项卡 D28 单元格中，申报是否有意将金添加至贵公司的产品中</v>
      </c>
    </row>
    <row r="17" spans="1:10" ht="41">
      <c r="A17" s="90" t="str">
        <f ca="1">Declaration!B29</f>
        <v>钨</v>
      </c>
      <c r="B17" s="89" t="str">
        <f>Declaration!D29</f>
        <v>No</v>
      </c>
      <c r="C17" s="89" t="str">
        <f ca="1">IF(H17=1,J17,I17)</f>
        <v>填写</v>
      </c>
      <c r="D17" s="95" t="str">
        <f>IF(H17=1,"Click here to answer question 1 for Tungsten","")</f>
        <v/>
      </c>
      <c r="E17" s="20" t="s">
        <v>797</v>
      </c>
      <c r="F17" s="93">
        <v>1</v>
      </c>
      <c r="G17" s="70">
        <f>IF(B17=0,1,0)</f>
        <v>0</v>
      </c>
      <c r="H17" s="71">
        <f t="shared" si="3"/>
        <v>0</v>
      </c>
      <c r="I17" s="147" t="str">
        <f ca="1">OFFSET(L!$C$1,MATCH("Checker"&amp;"Comp",L!$A:$A,0)-1,SL,,)</f>
        <v>填写</v>
      </c>
      <c r="J17" s="148" t="str">
        <f ca="1">OFFSET(L!$C$1,MATCH("Checker"&amp;ADDRESS(ROW(),COLUMN(),4),L!$A:$A,0)-1,SL,,)</f>
        <v>在“申报”选项卡 D29 单元格中，申报是否有意将钨添加至贵公司的产品中</v>
      </c>
    </row>
    <row r="18" spans="1:10" ht="54">
      <c r="A18" s="89" t="str">
        <f ca="1">Declaration!B31</f>
        <v>2) 是否有任何 3TG 仍存在于产品中？</v>
      </c>
      <c r="B18" s="92"/>
      <c r="C18" s="92"/>
      <c r="D18" s="96"/>
      <c r="E18" s="20" t="s">
        <v>798</v>
      </c>
      <c r="F18" s="93"/>
      <c r="J18" s="148"/>
    </row>
    <row r="19" spans="1:10" ht="41">
      <c r="A19" s="90" t="str">
        <f ca="1">Declaration!B32</f>
        <v>钽</v>
      </c>
      <c r="B19" s="89">
        <f>IF($B$14="Yes",Declaration!D32,0)</f>
        <v>0</v>
      </c>
      <c r="C19" s="89" t="str">
        <f ca="1">IF(H19=1,J19,I19)</f>
        <v>填写</v>
      </c>
      <c r="D19" s="97" t="str">
        <f>IF(H19=1,"Click here to answer question 2 for Tantalum","")</f>
        <v/>
      </c>
      <c r="E19" s="20" t="s">
        <v>797</v>
      </c>
      <c r="F19" s="94">
        <f>IF(B$14="No",0,1)</f>
        <v>0</v>
      </c>
      <c r="G19" s="70">
        <f>IF(B19=0,1,0)</f>
        <v>1</v>
      </c>
      <c r="H19" s="71">
        <f>F19*G19</f>
        <v>0</v>
      </c>
      <c r="I19" s="147" t="str">
        <f ca="1">OFFSET(L!$C$1,MATCH("Checker"&amp;"Comp",L!$A:$A,0)-1,SL,,)</f>
        <v>填写</v>
      </c>
      <c r="J19" s="148" t="str">
        <f ca="1">OFFSET(L!$C$1,MATCH("Checker"&amp;ADDRESS(ROW(),COLUMN(),4),L!$A:$A,0)-1,SL,,)</f>
        <v>在“申报”选项卡 D32 单元格中，申报钽是否必须用于贵公司产品的生产中，并且包含在申报的成品内</v>
      </c>
    </row>
    <row r="20" spans="1:10" ht="41">
      <c r="A20" s="90" t="str">
        <f ca="1">Declaration!B33</f>
        <v>锡</v>
      </c>
      <c r="B20" s="89">
        <f>IF($B$15="Yes",Declaration!D33,0)</f>
        <v>0</v>
      </c>
      <c r="C20" s="89" t="str">
        <f ca="1">IF(H20=1,J20,I20)</f>
        <v>填写</v>
      </c>
      <c r="D20" s="97" t="str">
        <f>IF(H20=1,"Click here to answer question 2 for Tin","")</f>
        <v/>
      </c>
      <c r="E20" s="20" t="s">
        <v>797</v>
      </c>
      <c r="F20" s="94">
        <f>IF(B$15="No",0,1)</f>
        <v>0</v>
      </c>
      <c r="G20" s="70">
        <f>IF(B20=0,1,0)</f>
        <v>1</v>
      </c>
      <c r="H20" s="71">
        <f>F20*G20</f>
        <v>0</v>
      </c>
      <c r="I20" s="147" t="str">
        <f ca="1">OFFSET(L!$C$1,MATCH("Checker"&amp;"Comp",L!$A:$A,0)-1,SL,,)</f>
        <v>填写</v>
      </c>
      <c r="J20" s="148" t="str">
        <f ca="1">OFFSET(L!$C$1,MATCH("Checker"&amp;ADDRESS(ROW(),COLUMN(),4),L!$A:$A,0)-1,SL,,)</f>
        <v>在“申报”选项卡 D33 单元格中，申报锡是否必须用于贵公司产品的生产中，并且包含在申报的成品内</v>
      </c>
    </row>
    <row r="21" spans="1:10" ht="41">
      <c r="A21" s="90" t="str">
        <f ca="1">Declaration!B34</f>
        <v>金</v>
      </c>
      <c r="B21" s="89">
        <f>IF($B$16="Yes",Declaration!D34,0)</f>
        <v>0</v>
      </c>
      <c r="C21" s="89" t="str">
        <f ca="1">IF(H21=1,J21,I21)</f>
        <v>填写</v>
      </c>
      <c r="D21" s="97" t="str">
        <f>IF(H21=1,"Click here to answer question 2 for Gold","")</f>
        <v/>
      </c>
      <c r="E21" s="20" t="s">
        <v>797</v>
      </c>
      <c r="F21" s="94">
        <f>IF(B$16="No",0,1)</f>
        <v>0</v>
      </c>
      <c r="G21" s="70">
        <f>IF(B21=0,1,0)</f>
        <v>1</v>
      </c>
      <c r="H21" s="71">
        <f>F21*G21</f>
        <v>0</v>
      </c>
      <c r="I21" s="147" t="str">
        <f ca="1">OFFSET(L!$C$1,MATCH("Checker"&amp;"Comp",L!$A:$A,0)-1,SL,,)</f>
        <v>填写</v>
      </c>
      <c r="J21" s="148" t="str">
        <f ca="1">OFFSET(L!$C$1,MATCH("Checker"&amp;ADDRESS(ROW(),COLUMN(),4),L!$A:$A,0)-1,SL,,)</f>
        <v>在“申报”选项卡 D34 单元格中，申报金是否必须用于贵公司产品的生产中，并且包含在申报的成品内</v>
      </c>
    </row>
    <row r="22" spans="1:10" ht="41">
      <c r="A22" s="90" t="str">
        <f ca="1">Declaration!B35</f>
        <v>钨</v>
      </c>
      <c r="B22" s="89">
        <f>IF($B$17="Yes",Declaration!D35,0)</f>
        <v>0</v>
      </c>
      <c r="C22" s="89" t="str">
        <f ca="1">IF(H22=1,J22,I22)</f>
        <v>填写</v>
      </c>
      <c r="D22" s="97" t="str">
        <f>IF(H22=1,"Click here to answer question 2 for Tungsten","")</f>
        <v/>
      </c>
      <c r="E22" s="20" t="s">
        <v>797</v>
      </c>
      <c r="F22" s="94">
        <f>IF(B$17="No",0,1)</f>
        <v>0</v>
      </c>
      <c r="G22" s="70">
        <f>IF(B22=0,1,0)</f>
        <v>1</v>
      </c>
      <c r="H22" s="71">
        <f>F22*G22</f>
        <v>0</v>
      </c>
      <c r="I22" s="147" t="str">
        <f ca="1">OFFSET(L!$C$1,MATCH("Checker"&amp;"Comp",L!$A:$A,0)-1,SL,,)</f>
        <v>填写</v>
      </c>
      <c r="J22" s="148" t="str">
        <f ca="1">OFFSET(L!$C$1,MATCH("Checker"&amp;ADDRESS(ROW(),COLUMN(),4),L!$A:$A,0)-1,SL,,)</f>
        <v>在“申报”选项卡 D35 单元格中，申报钨是否必须用于贵公司产品的生产中，并且包含在申报的成品内</v>
      </c>
    </row>
    <row r="23" spans="1:10" ht="57.75" customHeight="1">
      <c r="A23" s="89" t="str">
        <f ca="1">Declaration!B37</f>
        <v>3) 贵公司供应链中的冶炼厂是否从所指明的国家采购 3TG？（有关术语“SEC”，请参见定义选项卡）</v>
      </c>
      <c r="B23" s="92"/>
      <c r="C23" s="92"/>
      <c r="D23" s="96"/>
      <c r="E23" s="20" t="s">
        <v>797</v>
      </c>
      <c r="F23" s="93"/>
      <c r="J23" s="148"/>
    </row>
    <row r="24" spans="1:10" ht="41">
      <c r="A24" s="90" t="str">
        <f ca="1">Declaration!B38</f>
        <v>钽</v>
      </c>
      <c r="B24" s="89">
        <f>IF(AND($B$14="Yes",$B$19="Yes"),Declaration!D38,0)</f>
        <v>0</v>
      </c>
      <c r="C24" s="89" t="str">
        <f ca="1">IF(H24=1,J24,I24)</f>
        <v>填写</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填写</v>
      </c>
      <c r="J24" s="19" t="str">
        <f ca="1">OFFSET(L!$C$1,MATCH("Checker"&amp;ADDRESS(ROW(),COLUMN(),4),L!$A:$A,0)-1,SL,,)</f>
        <v>在“申报”选项卡 D38 单元格中，申报在此调查回答里申报的产品范围内所用钽的原产地是否为刚果民主共和国或毗邻国家或地区</v>
      </c>
    </row>
    <row r="25" spans="1:10" ht="41">
      <c r="A25" s="90" t="str">
        <f ca="1">Declaration!B39</f>
        <v>锡</v>
      </c>
      <c r="B25" s="89">
        <f>IF(AND($B$15="Yes",$B$20="Yes"),Declaration!D39,0)</f>
        <v>0</v>
      </c>
      <c r="C25" s="89" t="str">
        <f ca="1">IF(H25=1,J25,I25)</f>
        <v>填写</v>
      </c>
      <c r="D25" s="97" t="str">
        <f>IF(H25=1,"Click here to answer question 3 for Tin","")</f>
        <v/>
      </c>
      <c r="E25" s="20" t="s">
        <v>797</v>
      </c>
      <c r="F25" s="94">
        <f>IF(OR(B15="No",B20="No"),0,1)</f>
        <v>0</v>
      </c>
      <c r="G25" s="70">
        <f>IF(B25=0,1,0)</f>
        <v>1</v>
      </c>
      <c r="H25" s="71">
        <f>F25*G25</f>
        <v>0</v>
      </c>
      <c r="I25" s="147" t="str">
        <f ca="1">OFFSET(L!$C$1,MATCH("Checker"&amp;"Comp",L!$A:$A,0)-1,SL,,)</f>
        <v>填写</v>
      </c>
      <c r="J25" s="19" t="str">
        <f ca="1">OFFSET(L!$C$1,MATCH("Checker"&amp;ADDRESS(ROW(),COLUMN(),4),L!$A:$A,0)-1,SL,,)</f>
        <v>在“申报”选项卡 D39 单元格中，申报在此调查回答里申报的产品范围内所用锡的原产地是否为刚果民主共和国或毗邻国家或地区</v>
      </c>
    </row>
    <row r="26" spans="1:10" ht="41">
      <c r="A26" s="90" t="str">
        <f ca="1">Declaration!B40</f>
        <v>金</v>
      </c>
      <c r="B26" s="89">
        <f>IF(AND($B$16="Yes",$B$21="Yes"),Declaration!D40,0)</f>
        <v>0</v>
      </c>
      <c r="C26" s="89" t="str">
        <f ca="1">IF(H26=1,J26,I26)</f>
        <v>填写</v>
      </c>
      <c r="D26" s="97" t="str">
        <f>IF(H26=1,"Click here to answer question 3 for Gold","")</f>
        <v/>
      </c>
      <c r="E26" s="20" t="s">
        <v>797</v>
      </c>
      <c r="F26" s="94">
        <f>IF(OR(B16="No",B21="No"),0,1)</f>
        <v>0</v>
      </c>
      <c r="G26" s="70">
        <f>IF(B26=0,1,0)</f>
        <v>1</v>
      </c>
      <c r="H26" s="71">
        <f>F26*G26</f>
        <v>0</v>
      </c>
      <c r="I26" s="147" t="str">
        <f ca="1">OFFSET(L!$C$1,MATCH("Checker"&amp;"Comp",L!$A:$A,0)-1,SL,,)</f>
        <v>填写</v>
      </c>
      <c r="J26" s="19" t="str">
        <f ca="1">OFFSET(L!$C$1,MATCH("Checker"&amp;ADDRESS(ROW(),COLUMN(),4),L!$A:$A,0)-1,SL,,)</f>
        <v>在“申报”选项卡 D40 单元格中，申报在此调查回答里申报的产品范围内所用金的原产地是否为刚果民主共和国或毗邻国家或地区</v>
      </c>
    </row>
    <row r="27" spans="1:10" ht="41">
      <c r="A27" s="90" t="str">
        <f ca="1">Declaration!B41</f>
        <v>钨</v>
      </c>
      <c r="B27" s="89">
        <f>IF(AND($B$17="Yes",$B$22="Yes"),Declaration!D41,0)</f>
        <v>0</v>
      </c>
      <c r="C27" s="89" t="str">
        <f ca="1">IF(H27=1,J27,I27)</f>
        <v>填写</v>
      </c>
      <c r="D27" s="97" t="str">
        <f>IF(H27=1,"Click here to answer question 3 for Tungsten","")</f>
        <v/>
      </c>
      <c r="E27" s="20" t="s">
        <v>797</v>
      </c>
      <c r="F27" s="94">
        <f>IF(OR(B17="No",B22="No"),0,1)</f>
        <v>0</v>
      </c>
      <c r="G27" s="70">
        <f>IF(B27=0,1,0)</f>
        <v>1</v>
      </c>
      <c r="H27" s="71">
        <f>F27*G27</f>
        <v>0</v>
      </c>
      <c r="I27" s="147" t="str">
        <f ca="1">OFFSET(L!$C$1,MATCH("Checker"&amp;"Comp",L!$A:$A,0)-1,SL,,)</f>
        <v>填写</v>
      </c>
      <c r="J27" s="19" t="str">
        <f ca="1">OFFSET(L!$C$1,MATCH("Checker"&amp;ADDRESS(ROW(),COLUMN(),4),L!$A:$A,0)-1,SL,,)</f>
        <v>在“申报”选项卡 D41 单元格中，申报在此调查回答里申报的产品范围内所用钨的原产地是否为刚果民主共和国或毗邻国家或地区</v>
      </c>
    </row>
    <row r="28" spans="1:10" ht="39.65" customHeight="1">
      <c r="A28" s="89" t="str">
        <f ca="1">Declaration!B43</f>
        <v>4) 贵公司供应链中是否有冶炼厂从受冲突影响和高风险地区_x000D_
采购 3TG？</v>
      </c>
      <c r="B28" s="89"/>
      <c r="C28" s="89"/>
      <c r="D28" s="97"/>
      <c r="E28" s="20"/>
      <c r="F28" s="20"/>
      <c r="G28" s="20"/>
      <c r="I28" s="147"/>
    </row>
    <row r="29" spans="1:10" ht="41.15" customHeight="1">
      <c r="A29" s="90" t="str">
        <f ca="1">Declaration!B44</f>
        <v>钽</v>
      </c>
      <c r="B29" s="89">
        <f>IF(AND($B$14="Yes",$B$19="Yes"),Declaration!D44,0)</f>
        <v>0</v>
      </c>
      <c r="C29" s="89" t="str">
        <f ca="1">IF(H29=1,J29,I29)</f>
        <v>填写</v>
      </c>
      <c r="D29" s="260" t="str">
        <f>IF(H29=1,"Click here to answer question 4 for Tantalum","")</f>
        <v/>
      </c>
      <c r="E29" s="20"/>
      <c r="F29" s="94">
        <f>F24</f>
        <v>0</v>
      </c>
      <c r="G29" s="70">
        <f t="shared" ref="G29" si="8">IF(B29=0,1,0)</f>
        <v>1</v>
      </c>
      <c r="H29" s="71">
        <f t="shared" ref="H29" si="9">F29*G29</f>
        <v>0</v>
      </c>
      <c r="I29" s="147" t="str">
        <f ca="1">OFFSET(L!$C$1,MATCH("Checker"&amp;"Comp",L!$A:$A,0)-1,SL,,)</f>
        <v>填写</v>
      </c>
      <c r="J29" s="19" t="str">
        <f ca="1">OFFSET(L!$C$1,MATCH("Checker"&amp;ADDRESS(ROW(),COLUMN(),4),L!$A:$A,0)-1,SL,,)</f>
        <v>在“申报”选项卡 D44 单元格中申报此调查回答中所申报产品范围内使用的钽的原产地是否为受冲突影响和高风险地区</v>
      </c>
    </row>
    <row r="30" spans="1:10" ht="41.15" customHeight="1">
      <c r="A30" s="90" t="str">
        <f ca="1">Declaration!B45</f>
        <v>锡</v>
      </c>
      <c r="B30" s="89">
        <f>IF(AND($B$15="Yes",$B$20="Yes"),Declaration!D45,0)</f>
        <v>0</v>
      </c>
      <c r="C30" s="89" t="str">
        <f ca="1">IF(H30=1,J30,I30)</f>
        <v>填写</v>
      </c>
      <c r="D30" s="260" t="str">
        <f>IF(H30=1,"Click here to answer question 4 for Tin","")</f>
        <v/>
      </c>
      <c r="E30" s="20"/>
      <c r="F30" s="94">
        <f>F25</f>
        <v>0</v>
      </c>
      <c r="G30" s="70">
        <f>IF(B30=0,1,0)</f>
        <v>1</v>
      </c>
      <c r="H30" s="71">
        <f>F30*G30</f>
        <v>0</v>
      </c>
      <c r="I30" s="147" t="str">
        <f ca="1">OFFSET(L!$C$1,MATCH("Checker"&amp;"Comp",L!$A:$A,0)-1,SL,,)</f>
        <v>填写</v>
      </c>
      <c r="J30" s="19" t="str">
        <f ca="1">OFFSET(L!$C$1,MATCH("Checker"&amp;ADDRESS(ROW(),COLUMN(),4),L!$A:$A,0)-1,SL,,)</f>
        <v>在“申报”选项卡 D45 单元格中申报此调查回答中所申报产品范围内使用的锡的原产地是否为受冲突影响和高风险地区</v>
      </c>
    </row>
    <row r="31" spans="1:10" ht="41.15" customHeight="1">
      <c r="A31" s="90" t="str">
        <f ca="1">Declaration!B46</f>
        <v>金</v>
      </c>
      <c r="B31" s="89">
        <f>IF(AND($B$16="Yes",$B$21="Yes"),Declaration!D46,0)</f>
        <v>0</v>
      </c>
      <c r="C31" s="89" t="str">
        <f ca="1">IF(H31=1,J31,I31)</f>
        <v>填写</v>
      </c>
      <c r="D31" s="260" t="str">
        <f>IF(H31=1,"Click here to answer question 4 for Gold","")</f>
        <v/>
      </c>
      <c r="E31" s="20"/>
      <c r="F31" s="94">
        <f>F26</f>
        <v>0</v>
      </c>
      <c r="G31" s="70">
        <f>IF(B31=0,1,0)</f>
        <v>1</v>
      </c>
      <c r="H31" s="71">
        <f>F31*G31</f>
        <v>0</v>
      </c>
      <c r="I31" s="147" t="str">
        <f ca="1">OFFSET(L!$C$1,MATCH("Checker"&amp;"Comp",L!$A:$A,0)-1,SL,,)</f>
        <v>填写</v>
      </c>
      <c r="J31" s="19" t="str">
        <f ca="1">OFFSET(L!$C$1,MATCH("Checker"&amp;ADDRESS(ROW(),COLUMN(),4),L!$A:$A,0)-1,SL,,)</f>
        <v>在“申报”选项卡 D46 单元格中申报此调查回答中所申报产品范围内使用的金的原产地是否为受冲突影响和高风险地区</v>
      </c>
    </row>
    <row r="32" spans="1:10" ht="41.15" customHeight="1">
      <c r="A32" s="90" t="str">
        <f ca="1">Declaration!B47</f>
        <v>钨</v>
      </c>
      <c r="B32" s="89">
        <f>IF(AND($B$17="Yes",$B$22="Yes"),Declaration!D47,0)</f>
        <v>0</v>
      </c>
      <c r="C32" s="89" t="str">
        <f ca="1">IF(H32=1,J32,I32)</f>
        <v>填写</v>
      </c>
      <c r="D32" s="260" t="str">
        <f>IF(H32=1,"Click here to answer question 4 for Tungsten","")</f>
        <v/>
      </c>
      <c r="E32" s="20"/>
      <c r="F32" s="94">
        <f>F27</f>
        <v>0</v>
      </c>
      <c r="G32" s="70">
        <f>IF(B32=0,1,0)</f>
        <v>1</v>
      </c>
      <c r="H32" s="71">
        <f>F32*G32</f>
        <v>0</v>
      </c>
      <c r="I32" s="147" t="str">
        <f ca="1">OFFSET(L!$C$1,MATCH("Checker"&amp;"Comp",L!$A:$A,0)-1,SL,,)</f>
        <v>填写</v>
      </c>
      <c r="J32" s="19" t="str">
        <f ca="1">OFFSET(L!$C$1,MATCH("Checker"&amp;ADDRESS(ROW(),COLUMN(),4),L!$A:$A,0)-1,SL,,)</f>
        <v>在“申报”选项卡 D47 单元格中申报此调查回答中所申报产品范围内使用的钨的原产地是否为受冲突影响和高风险地区</v>
      </c>
    </row>
    <row r="33" spans="1:10" ht="40.5">
      <c r="A33" s="89" t="str">
        <f ca="1">Declaration!B49</f>
        <v>5) 是否 100% 的 3TG（因产品功能或生产而必须使用）来自于回收料或报废料？</v>
      </c>
      <c r="B33" s="92"/>
      <c r="C33" s="92"/>
      <c r="D33" s="96"/>
      <c r="E33" s="20" t="s">
        <v>1295</v>
      </c>
      <c r="F33" s="93"/>
      <c r="J33" s="148"/>
    </row>
    <row r="34" spans="1:10" ht="41">
      <c r="A34" s="90" t="str">
        <f ca="1">Declaration!B50</f>
        <v>钽</v>
      </c>
      <c r="B34" s="89">
        <f>IF(AND($B$14="Yes",$B$19="Yes"),Declaration!D50,0)</f>
        <v>0</v>
      </c>
      <c r="C34" s="89" t="str">
        <f ca="1">IF(H34=1,J34,I34)</f>
        <v>填写</v>
      </c>
      <c r="D34" s="260" t="str">
        <f>IF(H34=1,"Click here to answer question 5 for Tantalum","")</f>
        <v/>
      </c>
      <c r="E34" s="20" t="s">
        <v>1295</v>
      </c>
      <c r="F34" s="94">
        <f>F24</f>
        <v>0</v>
      </c>
      <c r="G34" s="70">
        <f>IF(B34=0,1,0)</f>
        <v>1</v>
      </c>
      <c r="H34" s="71">
        <f>F34*G34</f>
        <v>0</v>
      </c>
      <c r="I34" s="147" t="str">
        <f ca="1">OFFSET(L!$C$1,MATCH("Checker"&amp;"Comp",L!$A:$A,0)-1,SL,,)</f>
        <v>填写</v>
      </c>
      <c r="J34" s="148" t="str">
        <f ca="1">OFFSET(L!$C$1,MATCH("Checker"&amp;ADDRESS(ROW(),COLUMN(),4),L!$A:$A,0)-1,SL,,)</f>
        <v>在“申报”选项卡 D44 单元格中，申报在此调查回答里申报的产品范围内所用钽是否完全来自回收料或报废料</v>
      </c>
    </row>
    <row r="35" spans="1:10" ht="41">
      <c r="A35" s="90" t="str">
        <f ca="1">Declaration!B51</f>
        <v>锡</v>
      </c>
      <c r="B35" s="89">
        <f>IF(AND($B$15="Yes",$B$20="Yes"),Declaration!D51,0)</f>
        <v>0</v>
      </c>
      <c r="C35" s="89" t="str">
        <f ca="1">IF(H35=1,J35,I35)</f>
        <v>填写</v>
      </c>
      <c r="D35" s="260" t="str">
        <f>IF(H35=1,"Click here to answer question 5 for Tin","")</f>
        <v/>
      </c>
      <c r="E35" s="20" t="s">
        <v>1295</v>
      </c>
      <c r="F35" s="94">
        <f>F25</f>
        <v>0</v>
      </c>
      <c r="G35" s="70">
        <f>IF(B35=0,1,0)</f>
        <v>1</v>
      </c>
      <c r="H35" s="71">
        <f>F35*G35</f>
        <v>0</v>
      </c>
      <c r="I35" s="147" t="str">
        <f ca="1">OFFSET(L!$C$1,MATCH("Checker"&amp;"Comp",L!$A:$A,0)-1,SL,,)</f>
        <v>填写</v>
      </c>
      <c r="J35" s="148" t="str">
        <f ca="1">OFFSET(L!$C$1,MATCH("Checker"&amp;ADDRESS(ROW(),COLUMN(),4),L!$A:$A,0)-1,SL,,)</f>
        <v>在“申报”选项卡 D45 单元格中，申报在此调查回答里申报的产品范围内所用锡是否完全来自回收料或报废料</v>
      </c>
    </row>
    <row r="36" spans="1:10" ht="41">
      <c r="A36" s="90" t="str">
        <f ca="1">Declaration!B52</f>
        <v>金</v>
      </c>
      <c r="B36" s="89">
        <f>IF(AND($B$16="Yes",$B$21="Yes"),Declaration!D52,0)</f>
        <v>0</v>
      </c>
      <c r="C36" s="89" t="str">
        <f ca="1">IF(H36=1,J36,I36)</f>
        <v>填写</v>
      </c>
      <c r="D36" s="260" t="str">
        <f>IF(H36=1,"Click here to answer question 5 for Gold","")</f>
        <v/>
      </c>
      <c r="E36" s="20" t="s">
        <v>1295</v>
      </c>
      <c r="F36" s="94">
        <f>F26</f>
        <v>0</v>
      </c>
      <c r="G36" s="70">
        <f>IF(B36=0,1,0)</f>
        <v>1</v>
      </c>
      <c r="H36" s="71">
        <f>F36*G36</f>
        <v>0</v>
      </c>
      <c r="I36" s="147" t="str">
        <f ca="1">OFFSET(L!$C$1,MATCH("Checker"&amp;"Comp",L!$A:$A,0)-1,SL,,)</f>
        <v>填写</v>
      </c>
      <c r="J36" s="148" t="str">
        <f ca="1">OFFSET(L!$C$1,MATCH("Checker"&amp;ADDRESS(ROW(),COLUMN(),4),L!$A:$A,0)-1,SL,,)</f>
        <v>在“申报”选项卡 D46 单元格中，申报在此调查回答里申报的产品范围内所用金是否完全来自回收料或报废料</v>
      </c>
    </row>
    <row r="37" spans="1:10" ht="41">
      <c r="A37" s="90" t="str">
        <f ca="1">Declaration!B53</f>
        <v>钨</v>
      </c>
      <c r="B37" s="89">
        <f>IF(AND($B$17="Yes",$B$22="Yes"),Declaration!D53,0)</f>
        <v>0</v>
      </c>
      <c r="C37" s="89" t="str">
        <f ca="1">IF(H37=1,J37,I37)</f>
        <v>填写</v>
      </c>
      <c r="D37" s="260" t="str">
        <f>IF(H37=1,"Click here to answer question 5 for Tungsten","")</f>
        <v/>
      </c>
      <c r="E37" s="20" t="s">
        <v>1295</v>
      </c>
      <c r="F37" s="94">
        <f>F27</f>
        <v>0</v>
      </c>
      <c r="G37" s="70">
        <f>IF(B37=0,1,0)</f>
        <v>1</v>
      </c>
      <c r="H37" s="71">
        <f>F37*G37</f>
        <v>0</v>
      </c>
      <c r="I37" s="147" t="str">
        <f ca="1">OFFSET(L!$C$1,MATCH("Checker"&amp;"Comp",L!$A:$A,0)-1,SL,,)</f>
        <v>填写</v>
      </c>
      <c r="J37" s="148" t="str">
        <f ca="1">OFFSET(L!$C$1,MATCH("Checker"&amp;ADDRESS(ROW(),COLUMN(),4),L!$A:$A,0)-1,SL,,)</f>
        <v>在“申报”选项卡 D46 单元格中，申报在此调查回答里申报的产品范围内所用钨是否完全来自回收料或报废料</v>
      </c>
    </row>
    <row r="38" spans="1:10" ht="40.5">
      <c r="A38" s="89" t="str">
        <f ca="1">Declaration!B55</f>
        <v>6) 已对贵公司供应链调查提供答复的相关供应商百分比是多少？</v>
      </c>
      <c r="B38" s="92"/>
      <c r="C38" s="92"/>
      <c r="D38" s="96"/>
      <c r="E38" s="20" t="s">
        <v>797</v>
      </c>
      <c r="F38" s="93"/>
    </row>
    <row r="39" spans="1:10" ht="27.5">
      <c r="A39" s="90" t="str">
        <f ca="1">Declaration!B56</f>
        <v>钽</v>
      </c>
      <c r="B39" s="268">
        <f>IF(AND($B$14="Yes",$B$19="Yes"),Declaration!D56,0)</f>
        <v>0</v>
      </c>
      <c r="C39" s="89" t="str">
        <f ca="1">IF(H39=1,J39,I39)</f>
        <v>填写</v>
      </c>
      <c r="D39" s="261" t="str">
        <f>IF(H39=1,"Click here to answer question 6 for Tantalum","")</f>
        <v/>
      </c>
      <c r="E39" s="20" t="s">
        <v>796</v>
      </c>
      <c r="F39" s="94">
        <f>F24</f>
        <v>0</v>
      </c>
      <c r="G39" s="70">
        <f>IF(B39=0,1,0)</f>
        <v>1</v>
      </c>
      <c r="H39" s="71">
        <f>F39*G39</f>
        <v>0</v>
      </c>
      <c r="I39" s="147" t="str">
        <f ca="1">OFFSET(L!$C$1,MATCH("Checker"&amp;"Comp",L!$A:$A,0)-1,SL,,)</f>
        <v>填写</v>
      </c>
      <c r="J39" s="19" t="str">
        <f ca="1">OFFSET(L!$C$1,MATCH("Checker"&amp;ADDRESS(ROW(),COLUMN(),4),L!$A:$A,0)-1,SL,,)</f>
        <v>在“申报”选项卡 D50 单元格中，提供供应商的冶炼厂信息填写百分比</v>
      </c>
    </row>
    <row r="40" spans="1:10" ht="27.5">
      <c r="A40" s="90" t="str">
        <f ca="1">Declaration!B57</f>
        <v>锡</v>
      </c>
      <c r="B40" s="268">
        <f>IF(AND($B$15="Yes",$B$20="Yes"),Declaration!D57,0)</f>
        <v>0</v>
      </c>
      <c r="C40" s="89" t="str">
        <f ca="1">IF(H40=1,J40,I40)</f>
        <v>填写</v>
      </c>
      <c r="D40" s="261" t="str">
        <f>IF(H40=1,"Click here to answer question 6 for Tin","")</f>
        <v/>
      </c>
      <c r="E40" s="20" t="s">
        <v>796</v>
      </c>
      <c r="F40" s="94">
        <f>F25</f>
        <v>0</v>
      </c>
      <c r="G40" s="70">
        <f>IF(B40=0,1,0)</f>
        <v>1</v>
      </c>
      <c r="H40" s="71">
        <f>F40*G40</f>
        <v>0</v>
      </c>
      <c r="I40" s="147" t="str">
        <f ca="1">OFFSET(L!$C$1,MATCH("Checker"&amp;"Comp",L!$A:$A,0)-1,SL,,)</f>
        <v>填写</v>
      </c>
      <c r="J40" s="19" t="str">
        <f ca="1">OFFSET(L!$C$1,MATCH("Checker"&amp;ADDRESS(ROW(),COLUMN(),4),L!$A:$A,0)-1,SL,,)</f>
        <v>在“申报”选项卡 D51 单元格中，提供供应商的冶炼厂信息填写百分比</v>
      </c>
    </row>
    <row r="41" spans="1:10" ht="27.5">
      <c r="A41" s="90" t="str">
        <f ca="1">Declaration!B58</f>
        <v>金</v>
      </c>
      <c r="B41" s="268">
        <f>IF(AND($B$16="Yes",$B$21="Yes"),Declaration!D58,0)</f>
        <v>0</v>
      </c>
      <c r="C41" s="89" t="str">
        <f ca="1">IF(H41=1,J41,I41)</f>
        <v>填写</v>
      </c>
      <c r="D41" s="261" t="str">
        <f>IF(H41=1,"Click here to answer question 6 for Gold","")</f>
        <v/>
      </c>
      <c r="E41" s="20" t="s">
        <v>796</v>
      </c>
      <c r="F41" s="94">
        <f>F26</f>
        <v>0</v>
      </c>
      <c r="G41" s="70">
        <f>IF(B41=0,1,0)</f>
        <v>1</v>
      </c>
      <c r="H41" s="71">
        <f>F41*G41</f>
        <v>0</v>
      </c>
      <c r="I41" s="147" t="str">
        <f ca="1">OFFSET(L!$C$1,MATCH("Checker"&amp;"Comp",L!$A:$A,0)-1,SL,,)</f>
        <v>填写</v>
      </c>
      <c r="J41" s="19" t="str">
        <f ca="1">OFFSET(L!$C$1,MATCH("Checker"&amp;ADDRESS(ROW(),COLUMN(),4),L!$A:$A,0)-1,SL,,)</f>
        <v>在“申报”选项卡 D52 单元格中，提供供应商的冶炼厂信息填写百分比</v>
      </c>
    </row>
    <row r="42" spans="1:10" ht="27.5">
      <c r="A42" s="90" t="str">
        <f ca="1">Declaration!B59</f>
        <v>钨</v>
      </c>
      <c r="B42" s="268">
        <f>IF(AND($B$17="Yes",$B$22="Yes"),Declaration!D59,0)</f>
        <v>0</v>
      </c>
      <c r="C42" s="89" t="str">
        <f ca="1">IF(H42=1,J42,I42)</f>
        <v>填写</v>
      </c>
      <c r="D42" s="261" t="str">
        <f>IF(H42=1,"Click here to answer question 6 for Tungsten","")</f>
        <v/>
      </c>
      <c r="E42" s="20" t="s">
        <v>796</v>
      </c>
      <c r="F42" s="94">
        <f>F27</f>
        <v>0</v>
      </c>
      <c r="G42" s="70">
        <f>IF(B42=0,1,0)</f>
        <v>1</v>
      </c>
      <c r="H42" s="71">
        <f>F42*G42</f>
        <v>0</v>
      </c>
      <c r="I42" s="147" t="str">
        <f ca="1">OFFSET(L!$C$1,MATCH("Checker"&amp;"Comp",L!$A:$A,0)-1,SL,,)</f>
        <v>填写</v>
      </c>
      <c r="J42" s="19" t="str">
        <f ca="1">OFFSET(L!$C$1,MATCH("Checker"&amp;ADDRESS(ROW(),COLUMN(),4),L!$A:$A,0)-1,SL,,)</f>
        <v>在“申报”选项卡 D53 单元格中，提供供应商的冶炼厂信息填写百分比</v>
      </c>
    </row>
    <row r="43" spans="1:10" ht="54">
      <c r="A43" s="89" t="str">
        <f ca="1">Declaration!B61</f>
        <v>7) 您是否识别出为贵公司供应链供应 3TG 的所有冶炼厂？</v>
      </c>
      <c r="B43" s="92"/>
      <c r="C43" s="92"/>
      <c r="D43" s="96"/>
      <c r="E43" s="20" t="s">
        <v>798</v>
      </c>
      <c r="F43" s="93"/>
    </row>
    <row r="44" spans="1:10" ht="54.5">
      <c r="A44" s="90" t="str">
        <f ca="1">Declaration!B62</f>
        <v>钽</v>
      </c>
      <c r="B44" s="89">
        <f>IF(AND($B$14="Yes",$B$19="Yes"),Declaration!D62,0)</f>
        <v>0</v>
      </c>
      <c r="C44" s="89" t="str">
        <f ca="1">IF(H44=1,J44,I44)</f>
        <v>填写</v>
      </c>
      <c r="D44" s="260" t="str">
        <f>IF(H44=1,"Click here to answer question 7 for Tantalum","")</f>
        <v/>
      </c>
      <c r="E44" s="20" t="s">
        <v>1291</v>
      </c>
      <c r="F44" s="94">
        <f>F24</f>
        <v>0</v>
      </c>
      <c r="G44" s="70">
        <f>IF(B44=0,1,0)</f>
        <v>1</v>
      </c>
      <c r="H44" s="71">
        <f>F44*G44</f>
        <v>0</v>
      </c>
      <c r="I44" s="147" t="str">
        <f ca="1">OFFSET(L!$C$1,MATCH("Checker"&amp;"Comp",L!$A:$A,0)-1,SL,,)</f>
        <v>填写</v>
      </c>
      <c r="J44" s="19" t="str">
        <f ca="1">OFFSET(L!$C$1,MATCH("Checker"&amp;ADDRESS(ROW(),COLUMN(),4),L!$A:$A,0)-1,SL,,)</f>
        <v>在“申报”选项卡 D56 单元格中，申报是否在此调查回答里的申报产品范围下方提供了所有冶炼厂名称</v>
      </c>
    </row>
    <row r="45" spans="1:10" ht="54.5">
      <c r="A45" s="90" t="str">
        <f ca="1">Declaration!B63</f>
        <v>锡</v>
      </c>
      <c r="B45" s="89">
        <f>IF(AND($B$15="Yes",$B$20="Yes"),Declaration!D63,0)</f>
        <v>0</v>
      </c>
      <c r="C45" s="89" t="str">
        <f ca="1">IF(H45=1,J45,I45)</f>
        <v>填写</v>
      </c>
      <c r="D45" s="260" t="str">
        <f>IF(H45=1,"Click here to answer question 7 for Tin","")</f>
        <v/>
      </c>
      <c r="E45" s="20" t="s">
        <v>1291</v>
      </c>
      <c r="F45" s="94">
        <f>F25</f>
        <v>0</v>
      </c>
      <c r="G45" s="70">
        <f>IF(B45=0,1,0)</f>
        <v>1</v>
      </c>
      <c r="H45" s="71">
        <f>F45*G45</f>
        <v>0</v>
      </c>
      <c r="I45" s="147" t="str">
        <f ca="1">OFFSET(L!$C$1,MATCH("Checker"&amp;"Comp",L!$A:$A,0)-1,SL,,)</f>
        <v>填写</v>
      </c>
      <c r="J45" s="19" t="str">
        <f ca="1">OFFSET(L!$C$1,MATCH("Checker"&amp;ADDRESS(ROW(),COLUMN(),4),L!$A:$A,0)-1,SL,,)</f>
        <v>在“申报”选项卡 D57 单元格中，申报是否在此调查回答里的申报产品范围下方提供了所有冶炼厂名称</v>
      </c>
    </row>
    <row r="46" spans="1:10" ht="54.5">
      <c r="A46" s="90" t="str">
        <f ca="1">Declaration!B64</f>
        <v>金</v>
      </c>
      <c r="B46" s="89">
        <f>IF(AND($B$16="Yes",$B$21="Yes"),Declaration!D64,0)</f>
        <v>0</v>
      </c>
      <c r="C46" s="89" t="str">
        <f ca="1">IF(H46=1,J46,I46)</f>
        <v>填写</v>
      </c>
      <c r="D46" s="260" t="str">
        <f>IF(H46=1,"Click here to answer question 7 for Gold","")</f>
        <v/>
      </c>
      <c r="E46" s="20" t="s">
        <v>1291</v>
      </c>
      <c r="F46" s="94">
        <f>F26</f>
        <v>0</v>
      </c>
      <c r="G46" s="70">
        <f>IF(B46=0,1,0)</f>
        <v>1</v>
      </c>
      <c r="H46" s="71">
        <f>F46*G46</f>
        <v>0</v>
      </c>
      <c r="I46" s="147" t="str">
        <f ca="1">OFFSET(L!$C$1,MATCH("Checker"&amp;"Comp",L!$A:$A,0)-1,SL,,)</f>
        <v>填写</v>
      </c>
      <c r="J46" s="19" t="str">
        <f ca="1">OFFSET(L!$C$1,MATCH("Checker"&amp;ADDRESS(ROW(),COLUMN(),4),L!$A:$A,0)-1,SL,,)</f>
        <v>在“申报”选项卡 D58 单元格中，申报是否在此调查回答里的申报产品范围下方提供了所有冶炼厂名称</v>
      </c>
    </row>
    <row r="47" spans="1:10" ht="54.5">
      <c r="A47" s="90" t="str">
        <f ca="1">Declaration!B65</f>
        <v>钨</v>
      </c>
      <c r="B47" s="89">
        <f>IF(AND($B$17="Yes",$B$22="Yes"),Declaration!D65,0)</f>
        <v>0</v>
      </c>
      <c r="C47" s="89" t="str">
        <f ca="1">IF(H47=1,J47,I47)</f>
        <v>填写</v>
      </c>
      <c r="D47" s="260" t="str">
        <f>IF(H47=1,"Click here to answer question 7 for Tungsten","")</f>
        <v/>
      </c>
      <c r="E47" s="20" t="s">
        <v>1291</v>
      </c>
      <c r="F47" s="94">
        <f>F27</f>
        <v>0</v>
      </c>
      <c r="G47" s="70">
        <f>IF(B47=0,1,0)</f>
        <v>1</v>
      </c>
      <c r="H47" s="71">
        <f>F47*G47</f>
        <v>0</v>
      </c>
      <c r="I47" s="147" t="str">
        <f ca="1">OFFSET(L!$C$1,MATCH("Checker"&amp;"Comp",L!$A:$A,0)-1,SL,,)</f>
        <v>填写</v>
      </c>
      <c r="J47" s="19" t="str">
        <f ca="1">OFFSET(L!$C$1,MATCH("Checker"&amp;ADDRESS(ROW(),COLUMN(),4),L!$A:$A,0)-1,SL,,)</f>
        <v>在“申报”选项卡 D59 单元格中，申报是否在此调查回答里的申报产品范围下方提供了所有冶炼厂名称</v>
      </c>
    </row>
    <row r="48" spans="1:10" ht="67.5">
      <c r="A48" s="89" t="str">
        <f ca="1">Declaration!B67</f>
        <v>8) 贵公司收到的所有适用冶炼厂信息是否已在此申报中报告？</v>
      </c>
      <c r="B48" s="92"/>
      <c r="C48" s="92"/>
      <c r="D48" s="96"/>
      <c r="E48" s="20" t="s">
        <v>799</v>
      </c>
      <c r="F48" s="93"/>
    </row>
    <row r="49" spans="1:10" ht="41">
      <c r="A49" s="90" t="str">
        <f ca="1">Declaration!B68</f>
        <v>钽</v>
      </c>
      <c r="B49" s="89">
        <f>IF(AND($B$14="Yes",$B$19="Yes"),Declaration!D68,0)</f>
        <v>0</v>
      </c>
      <c r="C49" s="89" t="str">
        <f ca="1">IF(H49=1,J49,I49)</f>
        <v>填写</v>
      </c>
      <c r="D49" s="261" t="str">
        <f>IF(H49=1,"Click here to answer question 8 for Tantalum","")</f>
        <v/>
      </c>
      <c r="E49" s="20" t="s">
        <v>797</v>
      </c>
      <c r="F49" s="94">
        <f>F24</f>
        <v>0</v>
      </c>
      <c r="G49" s="70">
        <f>IF(B49=0,1,0)</f>
        <v>1</v>
      </c>
      <c r="H49" s="71">
        <f>F49*G49</f>
        <v>0</v>
      </c>
      <c r="I49" s="147" t="str">
        <f ca="1">OFFSET(L!$C$1,MATCH("Checker"&amp;"Comp",L!$A:$A,0)-1,SL,,)</f>
        <v>填写</v>
      </c>
      <c r="J49" s="19" t="str">
        <f ca="1">OFFSET(L!$C$1,MATCH("Checker"&amp;ADDRESS(ROW(),COLUMN(),4),L!$A:$A,0)-1,SL,,)</f>
        <v>在“申报”选项卡 D62 单元格中，申报是否已提供所有适用钽冶炼厂信息</v>
      </c>
    </row>
    <row r="50" spans="1:10" ht="41">
      <c r="A50" s="90" t="str">
        <f ca="1">Declaration!B69</f>
        <v>锡</v>
      </c>
      <c r="B50" s="89">
        <f>IF(AND($B$15="Yes",$B$20="Yes"),Declaration!D69,0)</f>
        <v>0</v>
      </c>
      <c r="C50" s="89" t="str">
        <f ca="1">IF(H50=1,J50,I50)</f>
        <v>填写</v>
      </c>
      <c r="D50" s="261" t="str">
        <f>IF(H50=1,"Click here to answer question 8 for Tin","")</f>
        <v/>
      </c>
      <c r="E50" s="20" t="s">
        <v>797</v>
      </c>
      <c r="F50" s="94">
        <f>F25</f>
        <v>0</v>
      </c>
      <c r="G50" s="70">
        <f>IF(B50=0,1,0)</f>
        <v>1</v>
      </c>
      <c r="H50" s="71">
        <f>F50*G50</f>
        <v>0</v>
      </c>
      <c r="I50" s="147" t="str">
        <f ca="1">OFFSET(L!$C$1,MATCH("Checker"&amp;"Comp",L!$A:$A,0)-1,SL,,)</f>
        <v>填写</v>
      </c>
      <c r="J50" s="19" t="str">
        <f ca="1">OFFSET(L!$C$1,MATCH("Checker"&amp;ADDRESS(ROW(),COLUMN(),4),L!$A:$A,0)-1,SL,,)</f>
        <v>在“申报”选项卡 D63 单元格中，申报是否已提供所有适用锡冶炼厂信息</v>
      </c>
    </row>
    <row r="51" spans="1:10" ht="41">
      <c r="A51" s="90" t="str">
        <f ca="1">Declaration!B70</f>
        <v>金</v>
      </c>
      <c r="B51" s="89">
        <f>IF(AND($B$16="Yes",$B$21="Yes"),Declaration!D70,0)</f>
        <v>0</v>
      </c>
      <c r="C51" s="89" t="str">
        <f ca="1">IF(H51=1,J51,I51)</f>
        <v>填写</v>
      </c>
      <c r="D51" s="261" t="str">
        <f>IF(H51=1,"Click here to answer question 8 for Gold","")</f>
        <v/>
      </c>
      <c r="E51" s="20" t="s">
        <v>797</v>
      </c>
      <c r="F51" s="94">
        <f>F26</f>
        <v>0</v>
      </c>
      <c r="G51" s="70">
        <f>IF(B51=0,1,0)</f>
        <v>1</v>
      </c>
      <c r="H51" s="71">
        <f>F51*G51</f>
        <v>0</v>
      </c>
      <c r="I51" s="147" t="str">
        <f ca="1">OFFSET(L!$C$1,MATCH("Checker"&amp;"Comp",L!$A:$A,0)-1,SL,,)</f>
        <v>填写</v>
      </c>
      <c r="J51" s="19" t="str">
        <f ca="1">OFFSET(L!$C$1,MATCH("Checker"&amp;ADDRESS(ROW(),COLUMN(),4),L!$A:$A,0)-1,SL,,)</f>
        <v>在“申报”选项卡 D64 单元格中，申报是否已提供所有适用金冶炼厂信息</v>
      </c>
    </row>
    <row r="52" spans="1:10" ht="41">
      <c r="A52" s="90" t="str">
        <f ca="1">Declaration!B71</f>
        <v>钨</v>
      </c>
      <c r="B52" s="89">
        <f>IF(AND($B$17="Yes",$B$22="Yes"),Declaration!D71,0)</f>
        <v>0</v>
      </c>
      <c r="C52" s="89" t="str">
        <f ca="1">IF(H52=1,J52,I52)</f>
        <v>填写</v>
      </c>
      <c r="D52" s="261" t="str">
        <f>IF(H52=1,"Click here to answer question 8 for Tungsten","")</f>
        <v/>
      </c>
      <c r="E52" s="20" t="s">
        <v>797</v>
      </c>
      <c r="F52" s="94">
        <f>F27</f>
        <v>0</v>
      </c>
      <c r="G52" s="70">
        <f>IF(B52=0,1,0)</f>
        <v>1</v>
      </c>
      <c r="H52" s="71">
        <f>F52*G52</f>
        <v>0</v>
      </c>
      <c r="I52" s="147" t="str">
        <f ca="1">OFFSET(L!$C$1,MATCH("Checker"&amp;"Comp",L!$A:$A,0)-1,SL,,)</f>
        <v>填写</v>
      </c>
      <c r="J52" s="19" t="str">
        <f ca="1">OFFSET(L!$C$1,MATCH("Checker"&amp;ADDRESS(ROW(),COLUMN(),4),L!$A:$A,0)-1,SL,,)</f>
        <v>在“申报”选项卡 D65 单元格中，申报是否已提供所有适用钨冶炼厂信息</v>
      </c>
    </row>
    <row r="53" spans="1:10" ht="27">
      <c r="A53" s="89" t="str">
        <f ca="1">Declaration!B74</f>
        <v>问题</v>
      </c>
      <c r="B53" s="92"/>
      <c r="C53" s="92"/>
      <c r="D53" s="96"/>
      <c r="E53" s="20" t="s">
        <v>437</v>
      </c>
      <c r="F53" s="93"/>
      <c r="G53" s="93"/>
      <c r="H53" s="93"/>
    </row>
    <row r="54" spans="1:10" ht="41">
      <c r="A54" s="89" t="str">
        <f ca="1">Declaration!B75</f>
        <v>A. 贵公司是否已制定负责任矿产采购政策？</v>
      </c>
      <c r="B54" s="89">
        <f>Declaration!D75</f>
        <v>0</v>
      </c>
      <c r="C54" s="89" t="str">
        <f t="shared" ref="C54:C60" ca="1" si="10">IF(H54=1,J54,I54)</f>
        <v>填写</v>
      </c>
      <c r="D54" s="95" t="str">
        <f>IF(H54=1,"Click here to answer question (A)","")</f>
        <v/>
      </c>
      <c r="E54" s="20" t="s">
        <v>1295</v>
      </c>
      <c r="F54" s="94">
        <f>IF(SUM(F$24:F$27)=0,0,1)</f>
        <v>0</v>
      </c>
      <c r="G54" s="70">
        <f>IF(B54=0,1,0)</f>
        <v>1</v>
      </c>
      <c r="H54" s="71">
        <f t="shared" ref="H54:H60" si="11">F54*G54</f>
        <v>0</v>
      </c>
      <c r="I54" s="147" t="str">
        <f ca="1">OFFSET(L!$C$1,MATCH("Checker"&amp;"Comp",L!$A:$A,0)-1,SL,,)</f>
        <v>填写</v>
      </c>
      <c r="J54" s="19" t="str">
        <f ca="1">OFFSET(L!$C$1,MATCH("Checker"&amp;ADDRESS(ROW(),COLUMN(),4),L!$A:$A,0)-1,SL,,)</f>
        <v>在“申报”选项卡 D75 单元格中，回答贵公司是否制定了负责任矿物采购政策</v>
      </c>
    </row>
    <row r="55" spans="1:10" ht="54.75" customHeight="1">
      <c r="A55" s="89" t="str">
        <f ca="1">Declaration!B77</f>
        <v>B. 贵公司的负责任矿产采购政策是否公开发布于贵公司网页上？（备注 - 如果是，请在注释字段中注明 URL。）</v>
      </c>
      <c r="B55" s="89">
        <f>Declaration!D77</f>
        <v>0</v>
      </c>
      <c r="C55" s="89" t="str">
        <f t="shared" ca="1" si="10"/>
        <v>填写</v>
      </c>
      <c r="D55" s="95" t="str">
        <f>IF(H55=1,"Click here to answer question (B)","")</f>
        <v/>
      </c>
      <c r="E55" s="20" t="s">
        <v>1295</v>
      </c>
      <c r="F55" s="94">
        <f t="shared" ref="F55" si="12">F$54</f>
        <v>0</v>
      </c>
      <c r="G55" s="70">
        <f>IF(B55=0,1,0)</f>
        <v>1</v>
      </c>
      <c r="H55" s="71">
        <f t="shared" si="11"/>
        <v>0</v>
      </c>
      <c r="I55" s="147" t="str">
        <f ca="1">OFFSET(L!$C$1,MATCH("Checker"&amp;"Comp",L!$A:$A,0)-1,SL,,)</f>
        <v>填写</v>
      </c>
      <c r="J55" s="19" t="str">
        <f ca="1">OFFSET(L!$C$1,MATCH("Checker"&amp;ADDRESS(ROW(),COLUMN(),4),L!$A:$A,0)-1,SL,,)</f>
        <v>在“申报”选项卡 D77 单元格中，回答贵公司是否在贵公司的网站上公开发布_x000D_
负责任矿产采购政策</v>
      </c>
    </row>
    <row r="56" spans="1:10" ht="38.5" customHeight="1">
      <c r="A56" s="89" t="s">
        <v>3</v>
      </c>
      <c r="B56" s="89">
        <f>Declaration!G77</f>
        <v>0</v>
      </c>
      <c r="C56" s="89" t="str">
        <f t="shared" ca="1" si="10"/>
        <v>填写</v>
      </c>
      <c r="D56" s="95" t="str">
        <f>IF(H56=1,"Click here to specify URL for question (B)","")</f>
        <v/>
      </c>
      <c r="E56" s="20"/>
      <c r="F56" s="94">
        <f>IF(AND(F55=1,B55="Yes"),1,0)</f>
        <v>0</v>
      </c>
      <c r="G56" s="70">
        <f>IF(LEN(B56)&gt;1,0,1)</f>
        <v>1</v>
      </c>
      <c r="H56" s="71">
        <f t="shared" si="11"/>
        <v>0</v>
      </c>
      <c r="I56" s="147" t="str">
        <f ca="1">OFFSET(L!$C$1,MATCH("Checker"&amp;"Comp",L!$A:$A,0)-1,SL,,)</f>
        <v>填写</v>
      </c>
      <c r="J56" s="140" t="str">
        <f ca="1">OFFSET(L!$C$1,MATCH("Checker"&amp;ADDRESS(ROW(),COLUMN(),4),L!$A:$A,0)-1,SL,,)</f>
        <v xml:space="preserve">如果问题 B 的答案为“是”，则请在“申报”工作表 G77 单元格中输入 URL。URL 的格式应为“www.companyname.com” </v>
      </c>
    </row>
    <row r="57" spans="1:10" ht="54">
      <c r="A57" s="89" t="str">
        <f ca="1">Declaration!B79</f>
        <v xml:space="preserve">C. 您是否要求您的直接供应商从其尽职调查实践已被被独立第三方审核机构验证过的冶炼厂采购 3TG？ </v>
      </c>
      <c r="B57" s="89">
        <f>Declaration!D79</f>
        <v>0</v>
      </c>
      <c r="C57" s="89" t="str">
        <f t="shared" ca="1" si="10"/>
        <v>填写</v>
      </c>
      <c r="D57" s="95" t="str">
        <f>IF(H57=1,"Click here to answer question (C)","")</f>
        <v/>
      </c>
      <c r="E57" s="20" t="s">
        <v>1295</v>
      </c>
      <c r="F57" s="94">
        <f>F$54</f>
        <v>0</v>
      </c>
      <c r="G57" s="70">
        <f>IF(B57=0,1,0)</f>
        <v>1</v>
      </c>
      <c r="H57" s="71">
        <f t="shared" si="11"/>
        <v>0</v>
      </c>
      <c r="I57" s="147" t="str">
        <f ca="1">OFFSET(L!$C$1,MATCH("Checker"&amp;"Comp",L!$A:$A,0)-1,SL,,)</f>
        <v>填写</v>
      </c>
      <c r="J57" s="19" t="str">
        <f ca="1">OFFSET(L!$C$1,MATCH("Checker"&amp;ADDRESS(ROW(),COLUMN(),4),L!$A:$A,0)-1,SL,,)</f>
        <v>在“申报”选项卡 D79 单元格中，回答贵公司是否要求直接供应商开展采购的冶炼厂已经通过独立第三方审计计划（例如，负责任矿物审验流程）验证的尽职调查实践</v>
      </c>
    </row>
    <row r="58" spans="1:10" ht="41">
      <c r="A58" s="89" t="str">
        <f ca="1">Declaration!B81</f>
        <v>D. 贵公司是否已实施负责任矿产采购的尽职调查措施？</v>
      </c>
      <c r="B58" s="89">
        <f>Declaration!D81</f>
        <v>0</v>
      </c>
      <c r="C58" s="89" t="str">
        <f t="shared" ca="1" si="10"/>
        <v>填写</v>
      </c>
      <c r="D58" s="95" t="str">
        <f>IF(H58=1,"Click here to answer question (D)","")</f>
        <v/>
      </c>
      <c r="E58" s="20" t="s">
        <v>1295</v>
      </c>
      <c r="F58" s="94">
        <f>F$54</f>
        <v>0</v>
      </c>
      <c r="G58" s="70">
        <f>IF(B58=0,1,0)</f>
        <v>1</v>
      </c>
      <c r="H58" s="71">
        <f t="shared" si="11"/>
        <v>0</v>
      </c>
      <c r="I58" s="147" t="str">
        <f ca="1">OFFSET(L!$C$1,MATCH("Checker"&amp;"Comp",L!$A:$A,0)-1,SL,,)</f>
        <v>填写</v>
      </c>
      <c r="J58" s="19" t="str">
        <f ca="1">OFFSET(L!$C$1,MATCH("Checker"&amp;ADDRESS(ROW(),COLUMN(),4),L!$A:$A,0)-1,SL,,)</f>
        <v>在“申报”选项卡 D81 单元格中，回答贵公司是否已实施负责任采购尽职调查措施</v>
      </c>
    </row>
    <row r="59" spans="1:10" ht="41">
      <c r="A59" s="89" t="str">
        <f ca="1">Declaration!B83</f>
        <v>E. 贵公司是否开展了相关供应商的冲突矿产调查？</v>
      </c>
      <c r="B59" s="89">
        <f>Declaration!D83</f>
        <v>0</v>
      </c>
      <c r="C59" s="89" t="str">
        <f t="shared" ca="1" si="10"/>
        <v>填写</v>
      </c>
      <c r="D59" s="95" t="str">
        <f>IF(H59=1,"Click here to answer question (E)","")</f>
        <v/>
      </c>
      <c r="E59" s="20" t="s">
        <v>1295</v>
      </c>
      <c r="F59" s="94">
        <f>F$54</f>
        <v>0</v>
      </c>
      <c r="G59" s="70">
        <f>IF(B59=0,1,0)</f>
        <v>1</v>
      </c>
      <c r="H59" s="71">
        <f t="shared" si="11"/>
        <v>0</v>
      </c>
      <c r="I59" s="147" t="str">
        <f ca="1">OFFSET(L!$C$1,MATCH("Checker"&amp;"Comp",L!$A:$A,0)-1,SL,,)</f>
        <v>填写</v>
      </c>
      <c r="J59" s="19" t="str">
        <f ca="1">OFFSET(L!$C$1,MATCH("Checker"&amp;ADDRESS(ROW(),COLUMN(),4),L!$A:$A,0)-1,SL,,)</f>
        <v>在“申报”选项卡 D83 单元格中，回答贵公司是否要求供应商填写此“冲突矿产报告模板”</v>
      </c>
    </row>
    <row r="60" spans="1:10" ht="41">
      <c r="A60" s="89" t="str">
        <f ca="1">Declaration!B85</f>
        <v>F. 贵公司是否根据公司期望来审查供应商提交的尽职调查信息？</v>
      </c>
      <c r="B60" s="89">
        <f>Declaration!D85</f>
        <v>0</v>
      </c>
      <c r="C60" s="89" t="str">
        <f t="shared" ca="1" si="10"/>
        <v>填写</v>
      </c>
      <c r="D60" s="95" t="str">
        <f>IF(H60=1,"Click here to answer question (F)","")</f>
        <v/>
      </c>
      <c r="E60" s="20" t="s">
        <v>1295</v>
      </c>
      <c r="F60" s="94">
        <f>F$54</f>
        <v>0</v>
      </c>
      <c r="G60" s="70">
        <f>IF(B60=0,1,0)</f>
        <v>1</v>
      </c>
      <c r="H60" s="71">
        <f t="shared" si="11"/>
        <v>0</v>
      </c>
      <c r="I60" s="147" t="str">
        <f ca="1">OFFSET(L!$C$1,MATCH("Checker"&amp;"Comp",L!$A:$A,0)-1,SL,,)</f>
        <v>填写</v>
      </c>
      <c r="J60" s="19" t="str">
        <f ca="1">OFFSET(L!$C$1,MATCH("Checker"&amp;ADDRESS(ROW(),COLUMN(),4),L!$A:$A,0)-1,SL,,)</f>
        <v>在“申报”选项卡 D85 单元格中，回答贵公司是否根据贵公司的期望来验证供应商的回答</v>
      </c>
    </row>
    <row r="61" spans="1:10" ht="14.5" hidden="1">
      <c r="A61" s="89"/>
      <c r="B61" s="89"/>
      <c r="C61" s="89"/>
      <c r="D61" s="95"/>
      <c r="E61" s="20"/>
      <c r="F61" s="94"/>
      <c r="G61" s="70"/>
      <c r="H61" s="71"/>
      <c r="I61" s="147"/>
    </row>
    <row r="62" spans="1:10" ht="41">
      <c r="A62" s="89" t="str">
        <f ca="1">Declaration!B87</f>
        <v>G. 贵公司的验证程序是否包括纠正措施管理？</v>
      </c>
      <c r="B62" s="89">
        <f>Declaration!D87</f>
        <v>0</v>
      </c>
      <c r="C62" s="89" t="str">
        <f t="shared" ref="C62:C68" ca="1" si="13">IF(H62=1,J62,I62)</f>
        <v>填写</v>
      </c>
      <c r="D62" s="95" t="str">
        <f>IF(H62=1,"Click here to answer question (G)","")</f>
        <v/>
      </c>
      <c r="E62" s="20" t="s">
        <v>1295</v>
      </c>
      <c r="F62" s="94">
        <f>F$54</f>
        <v>0</v>
      </c>
      <c r="G62" s="70">
        <f>IF(B62=0,1,0)</f>
        <v>1</v>
      </c>
      <c r="H62" s="71">
        <f t="shared" ref="H62:H69" si="14">F62*G62</f>
        <v>0</v>
      </c>
      <c r="I62" s="147" t="str">
        <f ca="1">OFFSET(L!$C$1,MATCH("Checker"&amp;"Comp",L!$A:$A,0)-1,SL,,)</f>
        <v>填写</v>
      </c>
      <c r="J62" s="19" t="str">
        <f ca="1">OFFSET(L!$C$1,MATCH("Checker"&amp;ADDRESS(ROW(),COLUMN(),4),L!$A:$A,0)-1,SL,,)</f>
        <v>在“申报”选项卡 D87 单元格中，回答贵公司的验证流程是否包括纠正措施管理</v>
      </c>
    </row>
    <row r="63" spans="1:10" ht="41">
      <c r="A63" s="89" t="str">
        <f ca="1">Declaration!B89</f>
        <v>H. 贵公司是否需要提交年度冲突矿产披露？</v>
      </c>
      <c r="B63" s="89">
        <f>Declaration!D89</f>
        <v>0</v>
      </c>
      <c r="C63" s="89" t="str">
        <f t="shared" ca="1" si="13"/>
        <v>填写</v>
      </c>
      <c r="D63" s="95" t="str">
        <f>IF(H63=1,"Click here to answer question (H)","")</f>
        <v/>
      </c>
      <c r="E63" s="20" t="s">
        <v>1295</v>
      </c>
      <c r="F63" s="94">
        <f>F$54</f>
        <v>0</v>
      </c>
      <c r="G63" s="70">
        <f>IF(B63=0,1,0)</f>
        <v>1</v>
      </c>
      <c r="H63" s="71">
        <f t="shared" si="14"/>
        <v>0</v>
      </c>
      <c r="I63" s="147" t="str">
        <f ca="1">OFFSET(L!$C$1,MATCH("Checker"&amp;"Comp",L!$A:$A,0)-1,SL,,)</f>
        <v>填写</v>
      </c>
      <c r="J63" s="19" t="str">
        <f ca="1">OFFSET(L!$C$1,MATCH("Checker"&amp;ADDRESS(ROW(),COLUMN(),4),L!$A:$A,0)-1,SL,,)</f>
        <v>在“申报”选项卡 D89
单元格中，回答贵公司是否需要遵守 SEC 披露要求、欧盟条例
或者两者均需遵守</v>
      </c>
    </row>
    <row r="64" spans="1:10" ht="41">
      <c r="A64" s="89" t="s">
        <v>1288</v>
      </c>
      <c r="B64" s="89" t="str">
        <f ca="1">IF(G64=1,"No products or item numbers listed","One or more product / item numbers have been provided")</f>
        <v>No products or item numbers listed</v>
      </c>
      <c r="C64" s="89" t="str">
        <f t="shared" ca="1" si="13"/>
        <v>填写</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填写</v>
      </c>
      <c r="J64" s="19" t="str">
        <f ca="1">OFFSET(L!$C$1,MATCH("Checker"&amp;ADDRESS(ROW(),COLUMN(),4),L!$A:$A,0)-1,SL,,)</f>
        <v>如果合适，提供此申报所适用的一个或多个产品或项目编号。从“申报”选项卡 6H1 单元格中，选择超链接进入“产品列表”选项卡</v>
      </c>
    </row>
    <row r="65" spans="1:12" ht="41">
      <c r="A65" s="89" t="s">
        <v>15123</v>
      </c>
      <c r="B65" s="89"/>
      <c r="C65" s="89" t="str">
        <f t="shared" ca="1" si="13"/>
        <v>填写</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填写</v>
      </c>
      <c r="J65" s="19" t="str">
        <f ca="1">OFFSET(L!$C$1,MATCH("Checker"&amp;ADDRESS(ROW(),COLUMN(),4),L!$A:$A,0)-1,SL,,)</f>
        <v>在“冶炼厂目录”选项卡中，提供向供应链提供材料的钽冶炼厂列表</v>
      </c>
      <c r="K65" s="154">
        <f>IF(H14+H19&gt;0,1,0)</f>
        <v>0</v>
      </c>
      <c r="L65" s="19" t="e">
        <f ca="1">OFFSET(L!$C$1,MATCH("Checker"&amp;ADDRESS(ROW(),COLUMN(),4),L!$A:$A,0)-1,SL,,)</f>
        <v>#N/A</v>
      </c>
    </row>
    <row r="66" spans="1:12" ht="41">
      <c r="A66" s="89" t="s">
        <v>1835</v>
      </c>
      <c r="B66" s="89"/>
      <c r="C66" s="89" t="str">
        <f t="shared" ca="1" si="13"/>
        <v>填写</v>
      </c>
      <c r="D66" s="95" t="str">
        <f>IF(H66=0,"","Click here to provide smelter information")</f>
        <v/>
      </c>
      <c r="E66" s="20" t="s">
        <v>797</v>
      </c>
      <c r="F66" s="94">
        <f>F25</f>
        <v>0</v>
      </c>
      <c r="G66" s="70">
        <f>IF(AND(COUNTIF(SmelterIdetifiedForMetal,"Tin")&gt;0,COUNTIF('Smelter List'!AB$5:AB$2504,"Tin?*")&gt;0),0,1)</f>
        <v>1</v>
      </c>
      <c r="H66" s="71">
        <f t="shared" si="14"/>
        <v>0</v>
      </c>
      <c r="I66" s="147" t="str">
        <f ca="1">OFFSET(L!$C$1,MATCH("Checker"&amp;"Comp",L!$A:$A,0)-1,SL,,)</f>
        <v>填写</v>
      </c>
      <c r="J66" s="19" t="str">
        <f ca="1">OFFSET(L!$C$1,MATCH("Checker"&amp;ADDRESS(ROW(),COLUMN(),4),L!$A:$A,0)-1,SL,,)</f>
        <v>在“冶炼厂目录”选项卡中，提供向供应链提供材料的锡冶炼厂列表</v>
      </c>
      <c r="K66" s="154">
        <f>IF(H15+H20&gt;0,1,0)</f>
        <v>0</v>
      </c>
      <c r="L66" s="19" t="e">
        <f ca="1">OFFSET(L!$C$1,MATCH("Checker"&amp;ADDRESS(ROW(),COLUMN(),4),L!$A:$A,0)-1,SL,,)</f>
        <v>#N/A</v>
      </c>
    </row>
    <row r="67" spans="1:12" ht="41">
      <c r="A67" s="89" t="s">
        <v>1836</v>
      </c>
      <c r="B67" s="89"/>
      <c r="C67" s="89" t="str">
        <f t="shared" ca="1" si="13"/>
        <v>填写</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填写</v>
      </c>
      <c r="J67" s="19" t="str">
        <f ca="1">OFFSET(L!$C$1,MATCH("Checker"&amp;ADDRESS(ROW(),COLUMN(),4),L!$A:$A,0)-1,SL,,)</f>
        <v>在“冶炼厂目录”选项卡中，提供向供应链提供材料的金冶炼厂列表</v>
      </c>
      <c r="K67" s="154">
        <f>IF(H16+H21&gt;0,1,0)</f>
        <v>0</v>
      </c>
      <c r="L67" s="19" t="e">
        <f ca="1">OFFSET(L!$C$1,MATCH("Checker"&amp;ADDRESS(ROW(),COLUMN(),4),L!$A:$A,0)-1,SL,,)</f>
        <v>#N/A</v>
      </c>
    </row>
    <row r="68" spans="1:12" ht="41">
      <c r="A68" s="89" t="s">
        <v>1837</v>
      </c>
      <c r="B68" s="89"/>
      <c r="C68" s="89" t="str">
        <f t="shared" ca="1" si="13"/>
        <v>填写</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填写</v>
      </c>
      <c r="J68" s="19" t="str">
        <f ca="1">OFFSET(L!$C$1,MATCH("Checker"&amp;ADDRESS(ROW(),COLUMN(),4),L!$A:$A,0)-1,SL,,)</f>
        <v>在“冶炼厂目录”选项卡中，提供向供应链提供材料的钨冶炼厂列表</v>
      </c>
      <c r="K68" s="154">
        <f>IF(H17+H22&gt;0,1,0)</f>
        <v>0</v>
      </c>
      <c r="L68" s="19" t="e">
        <f ca="1">OFFSET(L!$C$1,MATCH("Checker"&amp;ADDRESS(ROW(),COLUMN(),4),L!$A:$A,0)-1,SL,,)</f>
        <v>#N/A</v>
      </c>
    </row>
    <row r="69" spans="1:12" ht="27">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填写</v>
      </c>
      <c r="J69" s="19" t="s">
        <v>2334</v>
      </c>
      <c r="K69" s="154"/>
      <c r="L69" s="19" t="s">
        <v>2335</v>
      </c>
    </row>
    <row r="70" spans="1:12">
      <c r="H70" s="19">
        <f ca="1">SUM(H4:H69)</f>
        <v>1</v>
      </c>
    </row>
    <row r="73" spans="1:12" ht="14"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type="noConversion"/>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3" t="str">
        <f ca="1">OFFSET(L!$C$1,MATCH("Product List"&amp;ADDRESS(ROW(),COLUMN(),4),L!$A:$A,0)-1,SL,,)</f>
        <v xml:space="preserve">如果“申报”工作表上选择的报告层面为“产品（或产品列表）”，才需要填写此项。 </v>
      </c>
      <c r="B1" s="394"/>
      <c r="C1" s="394"/>
      <c r="D1" s="39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2" t="s">
        <v>888</v>
      </c>
      <c r="C4" s="392"/>
      <c r="D4" s="392"/>
      <c r="E4" s="24"/>
      <c r="F4"/>
    </row>
    <row r="5" spans="1:6" s="21" customFormat="1" ht="15">
      <c r="A5" s="131"/>
      <c r="B5" s="132" t="str">
        <f ca="1">OFFSET(L!$C$1,MATCH("Product List"&amp;ADDRESS(ROW(),COLUMN(),4),L!$A:$A,0)-1,SL,,)</f>
        <v>制造商的产品序号 (*)</v>
      </c>
      <c r="C5" s="132" t="str">
        <f ca="1">OFFSET(L!$C$1,MATCH("Product List"&amp;ADDRESS(ROW(),COLUMN(),4),L!$A:$A,0)-1,SL,,)</f>
        <v>制造商的产品名称</v>
      </c>
      <c r="D5" s="72" t="str">
        <f ca="1">OFFSET(L!$C$1,MATCH("Product List"&amp;ADDRESS(ROW(),COLUMN(),4),L!$A:$A,0)-1,SL,,)</f>
        <v>注释</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5" t="str">
        <f ca="1">OFFSET(L!$C$1,MATCH("General"&amp;"Cpy",L!$A:$A,0)-1,SL,,)</f>
        <v>© 2023 Responsible Minerals Initiative。保留所有权利。</v>
      </c>
      <c r="C2006" s="395"/>
      <c r="D2006" s="395"/>
      <c r="E2006" s="279"/>
    </row>
    <row r="2007" spans="1:5" ht="14"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6" t="str">
        <f ca="1">OFFSET(L!$C$1,MATCH("Smelter Look-up"&amp;ADDRESS(ROW(),COLUMN(),4),L!$A:$A,0)-1,SL,,)</f>
        <v>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4">
      <c r="A4" s="191" t="str">
        <f ca="1">OFFSET(L!$C$1,MATCH("Smelter Look-up"&amp;ADDRESS(ROW(),COLUMN(),4),L!$A:$A,0)-1,SL,,)</f>
        <v>金属</v>
      </c>
      <c r="B4" s="191" t="str">
        <f ca="1">OFFSET(L!$C$1,MATCH("Smelter Look-up"&amp;ADDRESS(ROW(),COLUMN(),4),L!$A:$A,0)-1,SL,,)</f>
        <v>冶炼厂查找 (*)</v>
      </c>
      <c r="C4" s="191" t="str">
        <f ca="1">OFFSET(L!$C$1,MATCH("Smelter Look-up"&amp;ADDRESS(ROW(),COLUMN(),4),L!$A:$A,0)-1,SL,,)</f>
        <v>标准冶炼厂名称</v>
      </c>
      <c r="D4" s="191" t="str">
        <f ca="1">OFFSET(L!$C$1,MATCH("Smelter Look-up"&amp;ADDRESS(ROW(),COLUMN(),4),L!$A:$A,0)-1,SL,,)</f>
        <v>冶炼厂地址：国家或地区</v>
      </c>
      <c r="E4" s="191" t="str">
        <f ca="1">OFFSET(L!$C$1,MATCH("Smelter Look-up"&amp;ADDRESS(ROW(),COLUMN(),4),L!$A:$A,0)-1,SL,,)</f>
        <v>冶炼厂 ID</v>
      </c>
      <c r="F4" s="191" t="str">
        <f ca="1">OFFSET(L!$C$1,MATCH("Smelter Look-up"&amp;ADDRESS(ROW(),COLUMN(),4),L!$A:$A,0)-1,SL,,)</f>
        <v>冶炼厂出处识别号</v>
      </c>
      <c r="G4" s="191" t="str">
        <f ca="1">OFFSET(L!$C$1,MATCH("Smelter Look-up"&amp;ADDRESS(ROW(),COLUMN(),4),L!$A:$A,0)-1,SL,,)</f>
        <v>冶炼厂所在街道</v>
      </c>
      <c r="H4" s="191" t="str">
        <f ca="1">OFFSET(L!$C$1,MATCH("Smelter Look-up"&amp;ADDRESS(ROW(),COLUMN(),4),L!$A:$A,0)-1,SL,,)</f>
        <v>冶炼厂所在城市</v>
      </c>
      <c r="I4" s="191" t="str">
        <f ca="1">OFFSET(L!$C$1,MATCH("Smelter Look-up"&amp;ADDRESS(ROW(),COLUMN(),4),L!$A:$A,0)-1,SL,,)</f>
        <v>冶炼厂地址：州/省</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type="noConversion"/>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308" zoomScale="70" zoomScaleNormal="70" zoomScalePageLayoutView="90" workbookViewId="0">
      <selection activeCell="D318" sqref="D318"/>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1">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37.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0.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0.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0.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0.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0.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7.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1">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7.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0.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0.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48.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1.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0.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77">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38">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6">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01.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0.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8">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4.5">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08">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1.5">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51">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3">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8.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87">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0.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7">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7.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4">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0.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67.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1">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08">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7.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24">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1">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2">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89">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01.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0.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89">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297">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48.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97">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4.5">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0.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7">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81">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0.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1">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89">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1.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48.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7.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08">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9.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08">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3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08">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56.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43">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1">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189">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5.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0.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5">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40.5">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40.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0.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40.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9">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0.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4.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14.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14.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14.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4.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14.5">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14.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4.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0.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0.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4">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0.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6">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4">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0.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0.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0.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0.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0.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4">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4">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4">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4">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4">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4">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4">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4">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0.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4">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4">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4">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0.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0.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0.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0.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4">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4">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4.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0.5">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0.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0.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0.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0.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0.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1">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7.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7.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21" ma:contentTypeDescription="Create a new document." ma:contentTypeScope="" ma:versionID="fcfac994efe18fc042a7c02cc5ebf0d3">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3ad213eee2addcb7972c860484dfa9f0"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Location" ma:index="25" nillable="true" ma:displayName="Location" ma:description="" ma:indexed="true" ma:internalName="MediaServiceLocation" ma:readOnly="true">
      <xsd:simpleType>
        <xsd:restriction base="dms:Text"/>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3b0f2b6-f0ee-4e9d-9d4a-ecccfe6e7699">
      <Terms xmlns="http://schemas.microsoft.com/office/infopath/2007/PartnerControls"/>
    </lcf76f155ced4ddcb4097134ff3c332f>
    <TaxCatchAll xmlns="e6dd2a84-75fc-47d7-b5ce-5cfcb1f33936" xsi:nil="true"/>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822F8315-43E0-40CA-89AF-58EAD388CA1B}"/>
</file>

<file path=customXml/itemProps3.xml><?xml version="1.0" encoding="utf-8"?>
<ds:datastoreItem xmlns:ds="http://schemas.openxmlformats.org/officeDocument/2006/customXml" ds:itemID="{03DEE780-EC47-41FC-861F-1BDFE6C5F8C3}">
  <ds:schemaRefs>
    <ds:schemaRef ds:uri="http://schemas.microsoft.com/office/infopath/2007/PartnerControls"/>
    <ds:schemaRef ds:uri="http://purl.org/dc/elements/1.1/"/>
    <ds:schemaRef ds:uri="http://schemas.microsoft.com/office/2006/metadata/properties"/>
    <ds:schemaRef ds:uri="a54701f6-876b-4337-a24e-543e1bd311e6"/>
    <ds:schemaRef ds:uri="http://purl.org/dc/terms/"/>
    <ds:schemaRef ds:uri="http://schemas.openxmlformats.org/package/2006/metadata/core-properties"/>
    <ds:schemaRef ds:uri="http://schemas.microsoft.com/office/2006/documentManagement/types"/>
    <ds:schemaRef ds:uri="6e8a5f3d-031c-4996-804e-0e28298fe1e2"/>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已命名的範圍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李思祈</cp:lastModifiedBy>
  <cp:lastPrinted>2015-04-21T20:47:43Z</cp:lastPrinted>
  <dcterms:created xsi:type="dcterms:W3CDTF">2010-06-21T21:00:23Z</dcterms:created>
  <dcterms:modified xsi:type="dcterms:W3CDTF">2025-01-21T00:32:03Z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ies>
</file>