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hnguyen\Documents\"/>
    </mc:Choice>
  </mc:AlternateContent>
  <xr:revisionPtr revIDLastSave="0" documentId="13_ncr:1_{50937423-4294-40F7-92DF-FEC2B184D5A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5" l="1"/>
  <c r="T28" i="5"/>
  <c r="T32" i="5"/>
  <c r="T35" i="5"/>
  <c r="T38" i="5"/>
  <c r="T43" i="5"/>
  <c r="T47" i="5"/>
  <c r="T56" i="5"/>
  <c r="T58" i="5"/>
  <c r="T62" i="5"/>
  <c r="T64" i="5"/>
  <c r="T71" i="5"/>
  <c r="T75" i="5"/>
  <c r="T77" i="5"/>
  <c r="T78"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X19" i="5"/>
  <c r="V20" i="5"/>
  <c r="V21" i="5"/>
  <c r="V22" i="5"/>
  <c r="X22" i="5"/>
  <c r="V23" i="5"/>
  <c r="X23" i="5"/>
  <c r="V24" i="5"/>
  <c r="X24" i="5"/>
  <c r="V25" i="5"/>
  <c r="X25" i="5"/>
  <c r="V26" i="5"/>
  <c r="X26" i="5"/>
  <c r="V27" i="5"/>
  <c r="X27" i="5"/>
  <c r="V28" i="5"/>
  <c r="X28" i="5"/>
  <c r="V29" i="5"/>
  <c r="X29" i="5"/>
  <c r="V30" i="5"/>
  <c r="X30" i="5"/>
  <c r="V31" i="5"/>
  <c r="X31" i="5"/>
  <c r="V32" i="5"/>
  <c r="X32" i="5"/>
  <c r="V33" i="5"/>
  <c r="X33" i="5"/>
  <c r="V34" i="5"/>
  <c r="V35" i="5"/>
  <c r="X35" i="5"/>
  <c r="V36" i="5"/>
  <c r="X36" i="5"/>
  <c r="V37" i="5"/>
  <c r="X37" i="5"/>
  <c r="V38" i="5"/>
  <c r="X38" i="5"/>
  <c r="V39" i="5"/>
  <c r="X39" i="5"/>
  <c r="V40" i="5"/>
  <c r="X40" i="5"/>
  <c r="V41" i="5"/>
  <c r="X41" i="5"/>
  <c r="V42" i="5"/>
  <c r="X42" i="5"/>
  <c r="V43" i="5"/>
  <c r="V44" i="5"/>
  <c r="X44" i="5"/>
  <c r="V45" i="5"/>
  <c r="X45" i="5"/>
  <c r="V46" i="5"/>
  <c r="V47" i="5"/>
  <c r="X47" i="5"/>
  <c r="V48" i="5"/>
  <c r="V49" i="5"/>
  <c r="X49" i="5"/>
  <c r="V50" i="5"/>
  <c r="X50" i="5"/>
  <c r="V51" i="5"/>
  <c r="X51" i="5"/>
  <c r="V52" i="5"/>
  <c r="X52" i="5"/>
  <c r="V53" i="5"/>
  <c r="X53" i="5"/>
  <c r="V54" i="5"/>
  <c r="X54" i="5"/>
  <c r="V55" i="5"/>
  <c r="X55" i="5"/>
  <c r="V56" i="5"/>
  <c r="X56" i="5"/>
  <c r="V57" i="5"/>
  <c r="X57" i="5"/>
  <c r="V58" i="5"/>
  <c r="X58" i="5"/>
  <c r="V59" i="5"/>
  <c r="X59" i="5"/>
  <c r="V60" i="5"/>
  <c r="X60" i="5"/>
  <c r="V61" i="5"/>
  <c r="X61" i="5"/>
  <c r="V62" i="5"/>
  <c r="X62" i="5"/>
  <c r="V63" i="5"/>
  <c r="X63" i="5"/>
  <c r="V64" i="5"/>
  <c r="X64" i="5"/>
  <c r="V65" i="5"/>
  <c r="X65" i="5"/>
  <c r="V66" i="5"/>
  <c r="X66" i="5"/>
  <c r="V67" i="5"/>
  <c r="X67" i="5"/>
  <c r="V68" i="5"/>
  <c r="X68" i="5"/>
  <c r="V69" i="5"/>
  <c r="X69" i="5"/>
  <c r="V70" i="5"/>
  <c r="X70" i="5"/>
  <c r="V71" i="5"/>
  <c r="V72" i="5"/>
  <c r="X72" i="5"/>
  <c r="V73" i="5"/>
  <c r="R73" i="5" s="1"/>
  <c r="X73" i="5"/>
  <c r="V74" i="5"/>
  <c r="R74" i="5" s="1"/>
  <c r="X74" i="5"/>
  <c r="V75" i="5"/>
  <c r="R75" i="5" s="1"/>
  <c r="X75" i="5"/>
  <c r="V76" i="5"/>
  <c r="R76" i="5" s="1"/>
  <c r="V77" i="5"/>
  <c r="X77" i="5"/>
  <c r="V78" i="5"/>
  <c r="X78" i="5"/>
  <c r="V79" i="5"/>
  <c r="X79" i="5"/>
  <c r="V80" i="5"/>
  <c r="X80" i="5"/>
  <c r="V81" i="5"/>
  <c r="X81" i="5"/>
  <c r="V82" i="5"/>
  <c r="X82" i="5"/>
  <c r="V83" i="5"/>
  <c r="E83" i="5"/>
  <c r="X83" i="5" s="1"/>
  <c r="V84" i="5"/>
  <c r="E84" i="5"/>
  <c r="X84" i="5" s="1"/>
  <c r="V85" i="5"/>
  <c r="E85" i="5"/>
  <c r="X85" i="5" s="1"/>
  <c r="V86" i="5"/>
  <c r="E86" i="5"/>
  <c r="X86" i="5" s="1"/>
  <c r="V87" i="5"/>
  <c r="E87" i="5"/>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X130" i="5" s="1"/>
  <c r="V131" i="5"/>
  <c r="E131" i="5"/>
  <c r="X131" i="5" s="1"/>
  <c r="V132" i="5"/>
  <c r="E132" i="5"/>
  <c r="V133" i="5"/>
  <c r="E133" i="5"/>
  <c r="X133" i="5" s="1"/>
  <c r="V134" i="5"/>
  <c r="E134" i="5"/>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V159" i="5"/>
  <c r="E159" i="5"/>
  <c r="X159" i="5" s="1"/>
  <c r="V160" i="5"/>
  <c r="E160" i="5"/>
  <c r="V161" i="5"/>
  <c r="E161" i="5"/>
  <c r="X161" i="5" s="1"/>
  <c r="V162" i="5"/>
  <c r="E162" i="5"/>
  <c r="X162" i="5" s="1"/>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X198" i="5" s="1"/>
  <c r="V199" i="5"/>
  <c r="E199" i="5"/>
  <c r="X199" i="5" s="1"/>
  <c r="V200" i="5"/>
  <c r="E200" i="5"/>
  <c r="V201" i="5"/>
  <c r="E201" i="5"/>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V243" i="5"/>
  <c r="E243" i="5"/>
  <c r="V244" i="5"/>
  <c r="E244" i="5"/>
  <c r="V245" i="5"/>
  <c r="E245" i="5"/>
  <c r="X245" i="5" s="1"/>
  <c r="V246" i="5"/>
  <c r="E246" i="5"/>
  <c r="X246" i="5" s="1"/>
  <c r="V247" i="5"/>
  <c r="E247" i="5"/>
  <c r="X247" i="5" s="1"/>
  <c r="V248" i="5"/>
  <c r="E248" i="5"/>
  <c r="V249" i="5"/>
  <c r="E249" i="5"/>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X278" i="5" s="1"/>
  <c r="V279" i="5"/>
  <c r="E279" i="5"/>
  <c r="V280" i="5"/>
  <c r="E280" i="5"/>
  <c r="V281" i="5"/>
  <c r="E281" i="5"/>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X309" i="5" s="1"/>
  <c r="V310" i="5"/>
  <c r="E310" i="5"/>
  <c r="X310" i="5" s="1"/>
  <c r="V311" i="5"/>
  <c r="E311" i="5"/>
  <c r="V312" i="5"/>
  <c r="E312" i="5"/>
  <c r="V313" i="5"/>
  <c r="E313" i="5"/>
  <c r="X313" i="5" s="1"/>
  <c r="V314" i="5"/>
  <c r="E314" i="5"/>
  <c r="V315" i="5"/>
  <c r="E315" i="5"/>
  <c r="X315" i="5" s="1"/>
  <c r="V316" i="5"/>
  <c r="E316" i="5"/>
  <c r="V317" i="5"/>
  <c r="E317" i="5"/>
  <c r="V318" i="5"/>
  <c r="E318" i="5"/>
  <c r="X318" i="5" s="1"/>
  <c r="V319" i="5"/>
  <c r="E319" i="5"/>
  <c r="X319" i="5" s="1"/>
  <c r="V320" i="5"/>
  <c r="E320" i="5"/>
  <c r="V321" i="5"/>
  <c r="E321" i="5"/>
  <c r="X321" i="5" s="1"/>
  <c r="V322" i="5"/>
  <c r="E322" i="5"/>
  <c r="V323" i="5"/>
  <c r="E323" i="5"/>
  <c r="X323" i="5" s="1"/>
  <c r="V324" i="5"/>
  <c r="E324" i="5"/>
  <c r="V325" i="5"/>
  <c r="E325" i="5"/>
  <c r="V326" i="5"/>
  <c r="E326" i="5"/>
  <c r="X326" i="5" s="1"/>
  <c r="V327" i="5"/>
  <c r="E327" i="5"/>
  <c r="X327" i="5" s="1"/>
  <c r="V328" i="5"/>
  <c r="E328" i="5"/>
  <c r="V329" i="5"/>
  <c r="E329" i="5"/>
  <c r="X329" i="5" s="1"/>
  <c r="V330" i="5"/>
  <c r="E330" i="5"/>
  <c r="V331" i="5"/>
  <c r="E331" i="5"/>
  <c r="X331" i="5" s="1"/>
  <c r="V332" i="5"/>
  <c r="E332" i="5"/>
  <c r="X332" i="5" s="1"/>
  <c r="V333" i="5"/>
  <c r="E333" i="5"/>
  <c r="V334" i="5"/>
  <c r="E334" i="5"/>
  <c r="V335" i="5"/>
  <c r="E335" i="5"/>
  <c r="V336" i="5"/>
  <c r="E336" i="5"/>
  <c r="X336" i="5" s="1"/>
  <c r="V337" i="5"/>
  <c r="E337" i="5"/>
  <c r="X337" i="5" s="1"/>
  <c r="V338" i="5"/>
  <c r="E338" i="5"/>
  <c r="V339" i="5"/>
  <c r="E339" i="5"/>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V356" i="5"/>
  <c r="E356" i="5"/>
  <c r="X356" i="5" s="1"/>
  <c r="V357" i="5"/>
  <c r="E357" i="5"/>
  <c r="V358" i="5"/>
  <c r="E358" i="5"/>
  <c r="V359" i="5"/>
  <c r="E359" i="5"/>
  <c r="V360" i="5"/>
  <c r="E360" i="5"/>
  <c r="X360" i="5" s="1"/>
  <c r="V361" i="5"/>
  <c r="E361" i="5"/>
  <c r="X361" i="5" s="1"/>
  <c r="V362" i="5"/>
  <c r="E362" i="5"/>
  <c r="V363" i="5"/>
  <c r="E363" i="5"/>
  <c r="X363" i="5" s="1"/>
  <c r="V364" i="5"/>
  <c r="E364" i="5"/>
  <c r="X364" i="5" s="1"/>
  <c r="V365" i="5"/>
  <c r="E365" i="5"/>
  <c r="V366" i="5"/>
  <c r="E366" i="5"/>
  <c r="V367" i="5"/>
  <c r="E367" i="5"/>
  <c r="V368" i="5"/>
  <c r="E368" i="5"/>
  <c r="X368" i="5" s="1"/>
  <c r="V369" i="5"/>
  <c r="E369" i="5"/>
  <c r="X369" i="5" s="1"/>
  <c r="V370" i="5"/>
  <c r="E370" i="5"/>
  <c r="V371" i="5"/>
  <c r="E371" i="5"/>
  <c r="X371" i="5" s="1"/>
  <c r="V372" i="5"/>
  <c r="E372" i="5"/>
  <c r="X372" i="5" s="1"/>
  <c r="V373" i="5"/>
  <c r="E373" i="5"/>
  <c r="X373" i="5" s="1"/>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X498" i="5" s="1"/>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V635" i="5"/>
  <c r="E635" i="5"/>
  <c r="V636" i="5"/>
  <c r="E636" i="5"/>
  <c r="X636" i="5" s="1"/>
  <c r="V637" i="5"/>
  <c r="E637" i="5"/>
  <c r="X637" i="5" s="1"/>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X669" i="5" s="1"/>
  <c r="V670" i="5"/>
  <c r="E670" i="5"/>
  <c r="V671" i="5"/>
  <c r="E671" i="5"/>
  <c r="V672" i="5"/>
  <c r="E672" i="5"/>
  <c r="V673" i="5"/>
  <c r="E673" i="5"/>
  <c r="V674" i="5"/>
  <c r="E674" i="5"/>
  <c r="X674" i="5" s="1"/>
  <c r="V675" i="5"/>
  <c r="E675" i="5"/>
  <c r="V676" i="5"/>
  <c r="E676" i="5"/>
  <c r="X676" i="5" s="1"/>
  <c r="V677" i="5"/>
  <c r="E677" i="5"/>
  <c r="V678" i="5"/>
  <c r="E678" i="5"/>
  <c r="X678" i="5" s="1"/>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X851" i="5" s="1"/>
  <c r="V852" i="5"/>
  <c r="E852" i="5"/>
  <c r="X852" i="5" s="1"/>
  <c r="V853" i="5"/>
  <c r="E853" i="5"/>
  <c r="V854" i="5"/>
  <c r="E854" i="5"/>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V972" i="5"/>
  <c r="E972" i="5"/>
  <c r="V973" i="5"/>
  <c r="E973" i="5"/>
  <c r="X973" i="5" s="1"/>
  <c r="V974" i="5"/>
  <c r="E974" i="5"/>
  <c r="X974" i="5" s="1"/>
  <c r="V975" i="5"/>
  <c r="E975" i="5"/>
  <c r="X975" i="5" s="1"/>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X987" i="5" s="1"/>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X1138" i="5" s="1"/>
  <c r="V1139" i="5"/>
  <c r="E1139" i="5"/>
  <c r="X1139" i="5" s="1"/>
  <c r="V1140" i="5"/>
  <c r="E1140" i="5"/>
  <c r="X1140" i="5" s="1"/>
  <c r="V1141" i="5"/>
  <c r="E1141" i="5"/>
  <c r="V1142" i="5"/>
  <c r="E1142" i="5"/>
  <c r="X1142" i="5" s="1"/>
  <c r="V1143" i="5"/>
  <c r="E1143" i="5"/>
  <c r="X1143" i="5" s="1"/>
  <c r="V1144" i="5"/>
  <c r="E1144" i="5"/>
  <c r="V1145" i="5"/>
  <c r="E1145" i="5"/>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V1196" i="5"/>
  <c r="E1196" i="5"/>
  <c r="V1197" i="5"/>
  <c r="E1197" i="5"/>
  <c r="X1197" i="5" s="1"/>
  <c r="V1198" i="5"/>
  <c r="E1198" i="5"/>
  <c r="X1198" i="5" s="1"/>
  <c r="V1199" i="5"/>
  <c r="E1199" i="5"/>
  <c r="X1199" i="5" s="1"/>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X1271" i="5" s="1"/>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V1371" i="5"/>
  <c r="E1371" i="5"/>
  <c r="X1371" i="5" s="1"/>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V1400" i="5"/>
  <c r="E1400" i="5"/>
  <c r="V1401" i="5"/>
  <c r="E1401" i="5"/>
  <c r="V1402" i="5"/>
  <c r="E1402" i="5"/>
  <c r="X1402" i="5" s="1"/>
  <c r="V1403" i="5"/>
  <c r="E1403" i="5"/>
  <c r="X1403" i="5" s="1"/>
  <c r="V1404" i="5"/>
  <c r="E1404" i="5"/>
  <c r="V1405" i="5"/>
  <c r="E1405" i="5"/>
  <c r="V1406" i="5"/>
  <c r="E1406" i="5"/>
  <c r="X1406" i="5" s="1"/>
  <c r="V1407" i="5"/>
  <c r="E1407" i="5"/>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X1430" i="5" s="1"/>
  <c r="V1431" i="5"/>
  <c r="E1431" i="5"/>
  <c r="X1431" i="5" s="1"/>
  <c r="V1432" i="5"/>
  <c r="E1432" i="5"/>
  <c r="X1432" i="5" s="1"/>
  <c r="V1433" i="5"/>
  <c r="E1433" i="5"/>
  <c r="V1434" i="5"/>
  <c r="E1434" i="5"/>
  <c r="X1434" i="5" s="1"/>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X1548" i="5" s="1"/>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X1560" i="5" s="1"/>
  <c r="V1561" i="5"/>
  <c r="E1561" i="5"/>
  <c r="X1561" i="5" s="1"/>
  <c r="V1562" i="5"/>
  <c r="E1562" i="5"/>
  <c r="X1562" i="5" s="1"/>
  <c r="V1563" i="5"/>
  <c r="E1563" i="5"/>
  <c r="V1564" i="5"/>
  <c r="E1564" i="5"/>
  <c r="V1565" i="5"/>
  <c r="E1565" i="5"/>
  <c r="X1565" i="5" s="1"/>
  <c r="V1566" i="5"/>
  <c r="E1566" i="5"/>
  <c r="V1567" i="5"/>
  <c r="E1567" i="5"/>
  <c r="V1568" i="5"/>
  <c r="E1568" i="5"/>
  <c r="V1569" i="5"/>
  <c r="E1569" i="5"/>
  <c r="X1569" i="5" s="1"/>
  <c r="V1570" i="5"/>
  <c r="E1570" i="5"/>
  <c r="V1571" i="5"/>
  <c r="E1571" i="5"/>
  <c r="X1571" i="5" s="1"/>
  <c r="V1572" i="5"/>
  <c r="E1572" i="5"/>
  <c r="X1572" i="5" s="1"/>
  <c r="V1573" i="5"/>
  <c r="E1573" i="5"/>
  <c r="X1573" i="5" s="1"/>
  <c r="V1574" i="5"/>
  <c r="E1574" i="5"/>
  <c r="V1575" i="5"/>
  <c r="E1575" i="5"/>
  <c r="V1576" i="5"/>
  <c r="E1576" i="5"/>
  <c r="V1577" i="5"/>
  <c r="E1577" i="5"/>
  <c r="V1578" i="5"/>
  <c r="E1578" i="5"/>
  <c r="X1578" i="5" s="1"/>
  <c r="V1579" i="5"/>
  <c r="E1579" i="5"/>
  <c r="X1579" i="5" s="1"/>
  <c r="V1580" i="5"/>
  <c r="E1580" i="5"/>
  <c r="V1581" i="5"/>
  <c r="E1581" i="5"/>
  <c r="X1581" i="5" s="1"/>
  <c r="V1582" i="5"/>
  <c r="E1582" i="5"/>
  <c r="X1582" i="5" s="1"/>
  <c r="V1583" i="5"/>
  <c r="E1583" i="5"/>
  <c r="X1583" i="5" s="1"/>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X1594" i="5" s="1"/>
  <c r="V1595" i="5"/>
  <c r="E1595" i="5"/>
  <c r="V1596" i="5"/>
  <c r="E1596" i="5"/>
  <c r="X1596" i="5" s="1"/>
  <c r="V1597" i="5"/>
  <c r="E1597" i="5"/>
  <c r="X1597" i="5" s="1"/>
  <c r="V1598" i="5"/>
  <c r="E1598" i="5"/>
  <c r="V1599" i="5"/>
  <c r="E1599" i="5"/>
  <c r="V1600" i="5"/>
  <c r="E1600" i="5"/>
  <c r="V1601" i="5"/>
  <c r="E1601" i="5"/>
  <c r="X1601" i="5" s="1"/>
  <c r="V1602" i="5"/>
  <c r="E1602" i="5"/>
  <c r="V1603" i="5"/>
  <c r="E1603" i="5"/>
  <c r="V1604" i="5"/>
  <c r="E1604" i="5"/>
  <c r="X1604" i="5" s="1"/>
  <c r="V1605" i="5"/>
  <c r="E1605" i="5"/>
  <c r="X1605" i="5" s="1"/>
  <c r="V1606" i="5"/>
  <c r="E1606" i="5"/>
  <c r="V1607" i="5"/>
  <c r="E1607" i="5"/>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V1651" i="5"/>
  <c r="E1651" i="5"/>
  <c r="V1652" i="5"/>
  <c r="E1652" i="5"/>
  <c r="X1652" i="5" s="1"/>
  <c r="V1653" i="5"/>
  <c r="E1653" i="5"/>
  <c r="V1654" i="5"/>
  <c r="E1654" i="5"/>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X1701" i="5" s="1"/>
  <c r="V1702" i="5"/>
  <c r="E1702" i="5"/>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V1744" i="5"/>
  <c r="E1744" i="5"/>
  <c r="X1744" i="5" s="1"/>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X1783" i="5" s="1"/>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V1820" i="5"/>
  <c r="E1820" i="5"/>
  <c r="X1820" i="5" s="1"/>
  <c r="V1821" i="5"/>
  <c r="E1821" i="5"/>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V1832" i="5"/>
  <c r="E1832" i="5"/>
  <c r="V1833" i="5"/>
  <c r="E1833" i="5"/>
  <c r="X1833" i="5" s="1"/>
  <c r="V1834" i="5"/>
  <c r="E1834" i="5"/>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X1855" i="5" s="1"/>
  <c r="V1856" i="5"/>
  <c r="E1856" i="5"/>
  <c r="V1857" i="5"/>
  <c r="E1857" i="5"/>
  <c r="V1858" i="5"/>
  <c r="E1858" i="5"/>
  <c r="V1859" i="5"/>
  <c r="E1859" i="5"/>
  <c r="X1859" i="5" s="1"/>
  <c r="V1860" i="5"/>
  <c r="E1860" i="5"/>
  <c r="V1861" i="5"/>
  <c r="E1861" i="5"/>
  <c r="X1861" i="5" s="1"/>
  <c r="V1862" i="5"/>
  <c r="E1862" i="5"/>
  <c r="V1863" i="5"/>
  <c r="E1863" i="5"/>
  <c r="X1863" i="5" s="1"/>
  <c r="V1864" i="5"/>
  <c r="E1864" i="5"/>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X2484" i="5" s="1"/>
  <c r="V2485" i="5"/>
  <c r="E2485" i="5"/>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s="1"/>
  <c r="B17" i="6"/>
  <c r="B22" i="6" s="1"/>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P46" i="4"/>
  <c r="P45" i="4"/>
  <c r="B45" i="4" s="1"/>
  <c r="A30" i="6" s="1"/>
  <c r="P44" i="4"/>
  <c r="P43" i="4"/>
  <c r="Q43" i="4" s="1"/>
  <c r="P41" i="4"/>
  <c r="P40" i="4"/>
  <c r="B40" i="4" s="1"/>
  <c r="P39" i="4"/>
  <c r="P38" i="4"/>
  <c r="P37" i="4"/>
  <c r="Q37" i="4" s="1"/>
  <c r="P35" i="4"/>
  <c r="P34" i="4"/>
  <c r="P33" i="4"/>
  <c r="P32" i="4"/>
  <c r="P31" i="4"/>
  <c r="Q31" i="4" s="1"/>
  <c r="P29" i="4"/>
  <c r="B29" i="4" s="1"/>
  <c r="B35" i="4" s="1"/>
  <c r="A22" i="6" s="1"/>
  <c r="P28" i="4"/>
  <c r="P27" i="4"/>
  <c r="P26" i="4"/>
  <c r="D11" i="4"/>
  <c r="A5" i="4"/>
  <c r="Q4" i="5"/>
  <c r="S213" i="5"/>
  <c r="S58"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R54"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R22"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F109" i="5"/>
  <c r="R109" i="5"/>
  <c r="R133" i="5"/>
  <c r="F133" i="5"/>
  <c r="F169" i="5"/>
  <c r="R169" i="5"/>
  <c r="H195" i="5"/>
  <c r="F195" i="5"/>
  <c r="R195" i="5"/>
  <c r="I195" i="5"/>
  <c r="J195" i="5"/>
  <c r="R67" i="5"/>
  <c r="R19" i="5"/>
  <c r="R35"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H83" i="5"/>
  <c r="R83" i="5"/>
  <c r="J83" i="5"/>
  <c r="I83" i="5"/>
  <c r="F83" i="5"/>
  <c r="R51" i="5"/>
  <c r="R77" i="5"/>
  <c r="R89" i="5"/>
  <c r="I89" i="5"/>
  <c r="F129" i="5"/>
  <c r="H199" i="5"/>
  <c r="R199" i="5"/>
  <c r="J199" i="5"/>
  <c r="I199" i="5"/>
  <c r="F199" i="5"/>
  <c r="H131" i="5"/>
  <c r="F131" i="5"/>
  <c r="I131" i="5"/>
  <c r="R131" i="5"/>
  <c r="J131" i="5"/>
  <c r="R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R55"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47" i="5"/>
  <c r="R63" i="5"/>
  <c r="R79"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J88" i="5"/>
  <c r="H88" i="5"/>
  <c r="F88" i="5"/>
  <c r="J89" i="5"/>
  <c r="H89" i="5"/>
  <c r="AB93" i="5"/>
  <c r="AB97" i="5"/>
  <c r="H118" i="5"/>
  <c r="F122" i="5"/>
  <c r="R122" i="5"/>
  <c r="J122" i="5"/>
  <c r="J125" i="5"/>
  <c r="I125" i="5"/>
  <c r="H125" i="5"/>
  <c r="R18" i="5"/>
  <c r="R23" i="5"/>
  <c r="R26" i="5"/>
  <c r="R3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C5" i="6" s="1"/>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A4" i="5"/>
  <c r="I4" i="5"/>
  <c r="I14" i="6"/>
  <c r="I15" i="6"/>
  <c r="C15" i="6" s="1"/>
  <c r="I16" i="6"/>
  <c r="C16" i="6" s="1"/>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47"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8" i="5"/>
  <c r="S210"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I678" i="5"/>
  <c r="H678" i="5"/>
  <c r="J987" i="5"/>
  <c r="S606" i="5"/>
  <c r="S610" i="5"/>
  <c r="X322" i="5"/>
  <c r="X456" i="5"/>
  <c r="S598" i="5"/>
  <c r="X550" i="5"/>
  <c r="X165" i="5"/>
  <c r="X338" i="5"/>
  <c r="X483" i="5"/>
  <c r="X488" i="5"/>
  <c r="X558" i="5"/>
  <c r="X21" i="5"/>
  <c r="X122" i="5"/>
  <c r="S532" i="5"/>
  <c r="S356" i="5"/>
  <c r="X20" i="5"/>
  <c r="X98" i="5"/>
  <c r="X134" i="5"/>
  <c r="X34" i="5"/>
  <c r="S343" i="5"/>
  <c r="X158" i="5"/>
  <c r="X333" i="5"/>
  <c r="X335" i="5"/>
  <c r="X325" i="5"/>
  <c r="X126" i="5"/>
  <c r="X218" i="5"/>
  <c r="X46" i="5"/>
  <c r="S315" i="5"/>
  <c r="X48" i="5"/>
  <c r="X311" i="5"/>
  <c r="X317" i="5"/>
  <c r="X357" i="5"/>
  <c r="S357" i="5"/>
  <c r="X90" i="5"/>
  <c r="S383" i="5"/>
  <c r="X76" i="5"/>
  <c r="X242" i="5"/>
  <c r="X24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s="1"/>
  <c r="J306" i="5"/>
  <c r="J2417" i="5"/>
  <c r="J2160" i="5"/>
  <c r="F1876" i="5"/>
  <c r="R1770" i="5"/>
  <c r="R1700" i="5"/>
  <c r="X1577"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F67" i="6" s="1"/>
  <c r="X18" i="5"/>
  <c r="B52" i="6"/>
  <c r="G52" i="6" s="1"/>
  <c r="B37" i="6"/>
  <c r="G37" i="6" s="1"/>
  <c r="B42" i="6"/>
  <c r="G42" i="6" s="1"/>
  <c r="B40" i="6"/>
  <c r="G40" i="6" s="1"/>
  <c r="B50" i="6"/>
  <c r="G50" i="6" s="1"/>
  <c r="B25" i="6"/>
  <c r="G25" i="6" s="1"/>
  <c r="B35" i="6"/>
  <c r="G35" i="6" s="1"/>
  <c r="X6" i="5"/>
  <c r="B39" i="6"/>
  <c r="G39" i="6" s="1"/>
  <c r="F24" i="6"/>
  <c r="F44" i="6" s="1"/>
  <c r="B44" i="6"/>
  <c r="G44" i="6" s="1"/>
  <c r="B49" i="6"/>
  <c r="G49" i="6" s="1"/>
  <c r="B34" i="6"/>
  <c r="G34" i="6" s="1"/>
  <c r="H34" i="6" s="1"/>
  <c r="B29" i="6"/>
  <c r="G29" i="6" s="1"/>
  <c r="B24" i="6"/>
  <c r="G24" i="6" s="1"/>
  <c r="G19" i="6"/>
  <c r="H19" i="6" s="1"/>
  <c r="F2426" i="5"/>
  <c r="R2426" i="5"/>
  <c r="J2426" i="5"/>
  <c r="I2426" i="5"/>
  <c r="H2426" i="5"/>
  <c r="D5" i="6"/>
  <c r="F2446" i="5"/>
  <c r="H2446" i="5"/>
  <c r="J2446" i="5"/>
  <c r="I2446" i="5"/>
  <c r="R2446" i="5"/>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49" i="4"/>
  <c r="B46" i="6"/>
  <c r="G46" i="6"/>
  <c r="B26" i="6"/>
  <c r="G26" i="6"/>
  <c r="G21" i="6"/>
  <c r="H21" i="6"/>
  <c r="K67" i="6" s="1"/>
  <c r="B36" i="6"/>
  <c r="G36" i="6"/>
  <c r="G20" i="6"/>
  <c r="H20" i="6"/>
  <c r="K66" i="6" s="1"/>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1" i="6"/>
  <c r="H41" i="6" s="1"/>
  <c r="D41" i="6" s="1"/>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71" i="4"/>
  <c r="A52" i="6" s="1"/>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34" i="6"/>
  <c r="F65" i="6"/>
  <c r="B2" i="6" s="1"/>
  <c r="F29" i="6"/>
  <c r="H29" i="6" s="1"/>
  <c r="D2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371" i="5"/>
  <c r="S114" i="5"/>
  <c r="S351" i="5"/>
  <c r="S231" i="5"/>
  <c r="S162" i="5"/>
  <c r="S38" i="5"/>
  <c r="S286" i="5"/>
  <c r="S86" i="5"/>
  <c r="S270" i="5"/>
  <c r="S133" i="5"/>
  <c r="S238" i="5"/>
  <c r="S109" i="5"/>
  <c r="S245" i="5"/>
  <c r="S492" i="5"/>
  <c r="S3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471" i="5"/>
  <c r="S298" i="5"/>
  <c r="S82" i="5"/>
  <c r="S78" i="5"/>
  <c r="S142" i="5"/>
  <c r="S515" i="5"/>
  <c r="S289" i="5"/>
  <c r="S181" i="5"/>
  <c r="S90" i="5"/>
  <c r="S313" i="5"/>
  <c r="S242" i="5"/>
  <c r="S307" i="5"/>
  <c r="S337" i="5"/>
  <c r="S101" i="5"/>
  <c r="S555" i="5"/>
  <c r="S570" i="5"/>
  <c r="S154" i="5"/>
  <c r="S301" i="5"/>
  <c r="S64"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26" i="6"/>
  <c r="D26" i="6" s="1"/>
  <c r="AB12" i="5"/>
  <c r="AB9" i="5"/>
  <c r="G68" i="6" s="1"/>
  <c r="AB10" i="5"/>
  <c r="AB14" i="5"/>
  <c r="AB17" i="5"/>
  <c r="AB16" i="5"/>
  <c r="AB8" i="5"/>
  <c r="AB13" i="5"/>
  <c r="AB15" i="5"/>
  <c r="AB11" i="5"/>
  <c r="AB7" i="5"/>
  <c r="X100" i="5"/>
  <c r="C2"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G67" i="6"/>
  <c r="R12" i="5"/>
  <c r="R9" i="5"/>
  <c r="R8" i="5"/>
  <c r="R15" i="5"/>
  <c r="R11" i="5"/>
  <c r="R14" i="5"/>
  <c r="X13" i="5"/>
  <c r="X10" i="5"/>
  <c r="X9" i="5"/>
  <c r="X12" i="5"/>
  <c r="X14" i="5"/>
  <c r="X17" i="5"/>
  <c r="X11" i="5"/>
  <c r="X15" i="5"/>
  <c r="X8" i="5"/>
  <c r="X7" i="5"/>
  <c r="X16" i="5"/>
  <c r="S74" i="5"/>
  <c r="S5" i="5"/>
  <c r="S18" i="5"/>
  <c r="S55" i="5"/>
  <c r="S19" i="5"/>
  <c r="S67" i="5"/>
  <c r="S51" i="5"/>
  <c r="S41" i="5"/>
  <c r="S37" i="5"/>
  <c r="S44" i="5"/>
  <c r="S20" i="5"/>
  <c r="S29" i="5"/>
  <c r="S40" i="5"/>
  <c r="S22" i="5"/>
  <c r="S76" i="5"/>
  <c r="S63" i="5"/>
  <c r="S30" i="5"/>
  <c r="S6" i="5"/>
  <c r="S15" i="5"/>
  <c r="S11" i="5"/>
  <c r="S61" i="5"/>
  <c r="S65" i="5"/>
  <c r="S57" i="5"/>
  <c r="S59" i="5"/>
  <c r="S73" i="5"/>
  <c r="S80" i="5"/>
  <c r="S72" i="5"/>
  <c r="S46" i="5"/>
  <c r="S24" i="5"/>
  <c r="S16" i="5"/>
  <c r="S10" i="5"/>
  <c r="S7" i="5"/>
  <c r="G64" i="6" a="1"/>
  <c r="S53" i="5"/>
  <c r="S45" i="5"/>
  <c r="S26" i="5"/>
  <c r="S69" i="5"/>
  <c r="S25" i="5"/>
  <c r="S33" i="5"/>
  <c r="S50" i="5"/>
  <c r="S68" i="5"/>
  <c r="S34" i="5"/>
  <c r="S48" i="5"/>
  <c r="S21" i="5"/>
  <c r="S54" i="5"/>
  <c r="S70" i="5"/>
  <c r="S60" i="5"/>
  <c r="S52" i="5"/>
  <c r="S12" i="5"/>
  <c r="S14" i="5"/>
  <c r="S9" i="5"/>
  <c r="S31" i="5"/>
  <c r="S39" i="5"/>
  <c r="S49" i="5"/>
  <c r="S27" i="5"/>
  <c r="S23" i="5"/>
  <c r="S36" i="5"/>
  <c r="S79" i="5"/>
  <c r="S66" i="5"/>
  <c r="S17" i="5"/>
  <c r="S13" i="5"/>
  <c r="S8" i="5"/>
  <c r="S42" i="5"/>
  <c r="C12" i="6" l="1"/>
  <c r="G65" i="6"/>
  <c r="H65" i="6" s="1"/>
  <c r="G66" i="6"/>
  <c r="B57" i="4"/>
  <c r="A40" i="6" s="1"/>
  <c r="H67" i="6"/>
  <c r="C67" i="6" s="1"/>
  <c r="C65" i="6"/>
  <c r="B62" i="4"/>
  <c r="A44" i="6" s="1"/>
  <c r="B69" i="4"/>
  <c r="A50" i="6" s="1"/>
  <c r="B53" i="4"/>
  <c r="A37" i="6" s="1"/>
  <c r="B63" i="4"/>
  <c r="A45" i="6" s="1"/>
  <c r="B51" i="4"/>
  <c r="A35" i="6" s="1"/>
  <c r="G61" i="4"/>
  <c r="G37" i="4"/>
  <c r="G74" i="4"/>
  <c r="G49" i="4"/>
  <c r="D19" i="6"/>
  <c r="K65" i="6"/>
  <c r="A26" i="6"/>
  <c r="B52" i="4"/>
  <c r="A36" i="6" s="1"/>
  <c r="B64" i="4"/>
  <c r="A46" i="6" s="1"/>
  <c r="C34" i="6"/>
  <c r="D34" i="6"/>
  <c r="D67" i="6"/>
  <c r="D65" i="6"/>
  <c r="D20" i="6"/>
  <c r="H24" i="6"/>
  <c r="F49" i="6"/>
  <c r="H49" i="6" s="1"/>
  <c r="D49" i="6" s="1"/>
  <c r="F39" i="6"/>
  <c r="H39" i="6" s="1"/>
  <c r="B56" i="4"/>
  <c r="A39" i="6" s="1"/>
  <c r="A24" i="6"/>
  <c r="F51" i="6"/>
  <c r="H51" i="6" s="1"/>
  <c r="F36" i="6"/>
  <c r="H36" i="6" s="1"/>
  <c r="D36" i="6" s="1"/>
  <c r="F46" i="6"/>
  <c r="H46" i="6" s="1"/>
  <c r="D46" i="6" s="1"/>
  <c r="H44" i="6"/>
  <c r="D51" i="6"/>
  <c r="C51" i="6"/>
  <c r="C21" i="6"/>
  <c r="B32" i="6"/>
  <c r="G32" i="6" s="1"/>
  <c r="G22" i="6"/>
  <c r="H22" i="6" s="1"/>
  <c r="D22" i="6" s="1"/>
  <c r="F27" i="6"/>
  <c r="C36" i="6"/>
  <c r="B55" i="4"/>
  <c r="A38" i="6" s="1"/>
  <c r="B79" i="4"/>
  <c r="A57" i="6" s="1"/>
  <c r="B89" i="4"/>
  <c r="A63" i="6" s="1"/>
  <c r="B85" i="4"/>
  <c r="A60" i="6" s="1"/>
  <c r="B31" i="4"/>
  <c r="A18" i="6" s="1"/>
  <c r="B87" i="4"/>
  <c r="A62" i="6" s="1"/>
  <c r="B67" i="4"/>
  <c r="A48" i="6" s="1"/>
  <c r="B83" i="4"/>
  <c r="A59" i="6" s="1"/>
  <c r="C26" i="6"/>
  <c r="C22" i="6"/>
  <c r="C41" i="6"/>
  <c r="C31" i="6"/>
  <c r="C20" i="6"/>
  <c r="C46" i="6"/>
  <c r="C17" i="6"/>
  <c r="F25" i="6"/>
  <c r="G17" i="6"/>
  <c r="H17" i="6" s="1"/>
  <c r="D44" i="6"/>
  <c r="C44" i="6"/>
  <c r="C19" i="6"/>
  <c r="C14" i="6"/>
  <c r="C49" i="6"/>
  <c r="C29" i="6"/>
  <c r="C11" i="6"/>
  <c r="C9" i="6"/>
  <c r="C7" i="6"/>
  <c r="G55" i="4"/>
  <c r="G67" i="4"/>
  <c r="G43" i="4"/>
  <c r="C10" i="6"/>
  <c r="C8" i="6"/>
  <c r="D6" i="6"/>
  <c r="C6" i="6"/>
  <c r="B50" i="4"/>
  <c r="A34" i="6" s="1"/>
  <c r="A17" i="6"/>
  <c r="A14" i="6"/>
  <c r="B58" i="4"/>
  <c r="A41" i="6" s="1"/>
  <c r="B70" i="4"/>
  <c r="A51" i="6" s="1"/>
  <c r="B59" i="4"/>
  <c r="A42" i="6" s="1"/>
  <c r="B65" i="4"/>
  <c r="A47" i="6" s="1"/>
  <c r="D67" i="4"/>
  <c r="D61" i="4"/>
  <c r="C4" i="6"/>
  <c r="G64" i="6"/>
  <c r="C69" i="6"/>
  <c r="D55" i="4"/>
  <c r="D31" i="4"/>
  <c r="D43" i="4"/>
  <c r="G69" i="6" a="1"/>
  <c r="G69" i="6" s="1"/>
  <c r="H69" i="6" s="1"/>
  <c r="T42" i="5"/>
  <c r="T13" i="5"/>
  <c r="T66" i="5"/>
  <c r="T36" i="5"/>
  <c r="T27" i="5"/>
  <c r="T39" i="5"/>
  <c r="T9" i="5"/>
  <c r="T12" i="5"/>
  <c r="T7" i="5"/>
  <c r="T16" i="5"/>
  <c r="T46" i="5"/>
  <c r="T80" i="5"/>
  <c r="T59" i="5"/>
  <c r="T65" i="5"/>
  <c r="T11" i="5"/>
  <c r="T6" i="5"/>
  <c r="T63" i="5"/>
  <c r="T22" i="5"/>
  <c r="T29" i="5"/>
  <c r="T44" i="5"/>
  <c r="T41" i="5"/>
  <c r="T67" i="5"/>
  <c r="T55" i="5"/>
  <c r="T60" i="5"/>
  <c r="T54" i="5"/>
  <c r="T48" i="5"/>
  <c r="T68" i="5"/>
  <c r="T33" i="5"/>
  <c r="T69" i="5"/>
  <c r="T45" i="5"/>
  <c r="T5" i="5"/>
  <c r="T8" i="5"/>
  <c r="T17" i="5"/>
  <c r="T79" i="5"/>
  <c r="T23" i="5"/>
  <c r="T49" i="5"/>
  <c r="T31" i="5"/>
  <c r="T14" i="5"/>
  <c r="T52" i="5"/>
  <c r="T10" i="5"/>
  <c r="T24" i="5"/>
  <c r="T72" i="5"/>
  <c r="T73" i="5"/>
  <c r="T57" i="5"/>
  <c r="T61" i="5"/>
  <c r="T15" i="5"/>
  <c r="T30" i="5"/>
  <c r="T76" i="5"/>
  <c r="T40" i="5"/>
  <c r="T20" i="5"/>
  <c r="T37" i="5"/>
  <c r="T51" i="5"/>
  <c r="T19" i="5"/>
  <c r="T74" i="5"/>
  <c r="T70" i="5"/>
  <c r="T21" i="5"/>
  <c r="T34" i="5"/>
  <c r="T50" i="5"/>
  <c r="T25" i="5"/>
  <c r="T26" i="5"/>
  <c r="T53" i="5"/>
  <c r="D39" i="6" l="1"/>
  <c r="C39" i="6"/>
  <c r="D24" i="6"/>
  <c r="C24" i="6"/>
  <c r="D17" i="6"/>
  <c r="K68" i="6"/>
  <c r="F66" i="6"/>
  <c r="H66" i="6" s="1"/>
  <c r="F30" i="6"/>
  <c r="H30" i="6" s="1"/>
  <c r="F35" i="6"/>
  <c r="H35" i="6" s="1"/>
  <c r="F45" i="6"/>
  <c r="H45" i="6" s="1"/>
  <c r="F50" i="6"/>
  <c r="H50" i="6" s="1"/>
  <c r="H25" i="6"/>
  <c r="F40" i="6"/>
  <c r="H40" i="6" s="1"/>
  <c r="F54" i="6"/>
  <c r="H27" i="6"/>
  <c r="F32" i="6"/>
  <c r="H32" i="6" s="1"/>
  <c r="F47" i="6"/>
  <c r="H47" i="6" s="1"/>
  <c r="F42" i="6"/>
  <c r="H42" i="6" s="1"/>
  <c r="F68" i="6"/>
  <c r="H68" i="6" s="1"/>
  <c r="F52" i="6"/>
  <c r="H52" i="6" s="1"/>
  <c r="F37" i="6"/>
  <c r="H37" i="6" s="1"/>
  <c r="B64" i="6"/>
  <c r="H64" i="6"/>
  <c r="D25" i="6" l="1"/>
  <c r="C25" i="6"/>
  <c r="D45" i="6"/>
  <c r="C45" i="6"/>
  <c r="D37" i="6"/>
  <c r="C37" i="6"/>
  <c r="D68" i="6"/>
  <c r="C68" i="6"/>
  <c r="D50" i="6"/>
  <c r="C50" i="6"/>
  <c r="D35" i="6"/>
  <c r="C35" i="6"/>
  <c r="C52" i="6"/>
  <c r="D52" i="6"/>
  <c r="C42" i="6"/>
  <c r="D42" i="6"/>
  <c r="D47" i="6"/>
  <c r="C47" i="6"/>
  <c r="C32" i="6"/>
  <c r="D32" i="6"/>
  <c r="D27" i="6"/>
  <c r="C27" i="6"/>
  <c r="F62" i="6"/>
  <c r="H62" i="6" s="1"/>
  <c r="F60" i="6"/>
  <c r="H60" i="6" s="1"/>
  <c r="F59" i="6"/>
  <c r="H59" i="6" s="1"/>
  <c r="F57" i="6"/>
  <c r="H57" i="6" s="1"/>
  <c r="H54" i="6"/>
  <c r="F58" i="6"/>
  <c r="H58" i="6" s="1"/>
  <c r="F63" i="6"/>
  <c r="H63" i="6" s="1"/>
  <c r="F55" i="6"/>
  <c r="D40" i="6"/>
  <c r="C40" i="6"/>
  <c r="C30" i="6"/>
  <c r="D30" i="6"/>
  <c r="C66" i="6"/>
  <c r="D66" i="6"/>
  <c r="C64" i="6"/>
  <c r="D64" i="6"/>
  <c r="F56" i="6" l="1"/>
  <c r="H56" i="6" s="1"/>
  <c r="H55" i="6"/>
  <c r="D58" i="6"/>
  <c r="C58" i="6"/>
  <c r="D57" i="6"/>
  <c r="C57" i="6"/>
  <c r="C60" i="6"/>
  <c r="D60" i="6"/>
  <c r="D63" i="6"/>
  <c r="C63" i="6"/>
  <c r="D59" i="6"/>
  <c r="C59" i="6"/>
  <c r="D62" i="6"/>
  <c r="C62" i="6"/>
  <c r="D54" i="6"/>
  <c r="C54"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<sst xmlns="http://schemas.openxmlformats.org/spreadsheetml/2006/main" count="23071" uniqueCount="15886">
  <si>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</si>
  <si>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</si>
  <si>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</si>
  <si>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</si>
  <si>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</si>
  <si>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</si>
  <si>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</si>
  <si>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</si>
  <si>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</si>
  <si>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</si>
  <si>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</si>
  <si>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</si>
  <si>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</si>
  <si>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</si>
  <si>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</si>
  <si>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</si>
  <si>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</si>
  <si>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</si>
  <si>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</si>
  <si>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</si>
  <si>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</si>
  <si>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</si>
  <si>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</si>
  <si>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</si>
  <si>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</si>
  <si>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</si>
  <si>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</si>
  <si>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</si>
  <si>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</si>
  <si>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</si>
  <si>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</si>
  <si>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</si>
  <si>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</si>
  <si>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</si>
  <si>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</si>
  <si>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</si>
  <si>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</si>
  <si>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</si>
  <si>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</si>
  <si>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</si>
  <si>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</si>
  <si>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</si>
  <si>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</si>
  <si>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</si>
  <si>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</si>
  <si>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</si>
  <si>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</si>
  <si>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</si>
  <si>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</si>
  <si>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</si>
  <si>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</si>
  <si>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</si>
  <si>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</si>
  <si>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</si>
  <si>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</si>
  <si>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</si>
  <si>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</si>
  <si>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</si>
  <si>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</si>
  <si>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</si>
  <si>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</si>
  <si>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</si>
  <si>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</si>
  <si>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</si>
  <si>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</si>
  <si>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</si>
  <si>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</si>
  <si>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</si>
  <si>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</si>
  <si>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</si>
  <si>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</si>
  <si>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</si>
  <si>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</si>
  <si>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</si>
  <si>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</si>
  <si>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</si>
  <si>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</si>
  <si>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</si>
  <si>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</si>
  <si>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</si>
  <si>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</si>
  <si>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</si>
  <si>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</si>
  <si>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</si>
  <si>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</si>
  <si>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</si>
  <si>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</si>
  <si>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</si>
  <si>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</si>
  <si>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</si>
  <si>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</si>
  <si>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</si>
  <si>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</si>
  <si>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</si>
  <si>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</si>
  <si>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</si>
  <si>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</si>
  <si>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</si>
  <si>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</si>
  <si>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</si>
  <si>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</si>
  <si>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</si>
  <si>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</si>
  <si>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</si>
  <si>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</si>
  <si>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</si>
  <si>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</si>
  <si>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</si>
  <si>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</si>
  <si>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</si>
  <si>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</si>
  <si>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</si>
  <si>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</si>
  <si>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</si>
  <si>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</si>
  <si>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</si>
  <si>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</si>
  <si>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</si>
  <si>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</si>
  <si>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</si>
  <si>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</si>
  <si>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</si>
  <si>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</si>
  <si>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</si>
  <si>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</si>
  <si>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</si>
  <si>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</si>
  <si>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</si>
  <si>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</si>
  <si>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</si>
  <si>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</si>
  <si>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</si>
  <si>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</si>
  <si>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</si>
  <si>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</si>
  <si>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</si>
  <si>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</si>
  <si>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</si>
  <si>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</si>
  <si>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</si>
  <si>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</si>
  <si>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</si>
  <si>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</si>
  <si>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</si>
  <si>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</si>
  <si>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</si>
  <si>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</si>
  <si>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</si>
  <si>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</si>
  <si>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</si>
  <si>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</si>
  <si>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</si>
  <si>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</si>
  <si>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</si>
  <si>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</si>
  <si>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</si>
  <si>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</si>
  <si>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</si>
  <si>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</si>
  <si>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</si>
  <si>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</si>
  <si>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</si>
  <si>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</si>
  <si>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</si>
  <si>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</si>
  <si>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</si>
  <si>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</si>
  <si>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</si>
  <si>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</si>
  <si>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</si>
  <si>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</si>
  <si>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</si>
  <si>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</si>
  <si>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</si>
  <si>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</si>
  <si>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</si>
  <si>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</si>
  <si>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</si>
  <si>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</si>
  <si>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</si>
  <si>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</si>
  <si>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</si>
  <si>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</si>
  <si>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</si>
  <si>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</si>
  <si>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</si>
  <si>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</si>
  <si>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</si>
  <si>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</si>
  <si>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</si>
  <si>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</si>
  <si>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</si>
  <si>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</si>
  <si>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</si>
  <si>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</si>
  <si>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</si>
  <si>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</si>
  <si>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</si>
  <si>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</si>
  <si>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</si>
  <si>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</si>
  <si>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</si>
  <si>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</si>
  <si>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</si>
  <si>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</si>
  <si>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</si>
  <si>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</si>
  <si>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</si>
  <si>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</si>
  <si>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</si>
  <si>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</si>
  <si>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</si>
  <si>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</si>
  <si>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</si>
  <si>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</si>
  <si>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</si>
  <si>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</si>
  <si>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</si>
  <si>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</si>
  <si>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</si>
  <si>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</si>
  <si>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</si>
  <si>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</si>
  <si>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</si>
  <si>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</si>
  <si>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</si>
  <si>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</si>
  <si>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</si>
  <si>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</si>
  <si>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</si>
  <si>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</si>
  <si>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</si>
  <si>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</si>
  <si>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</si>
  <si>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</si>
  <si>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</si>
  <si>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</si>
  <si>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</si>
  <si>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</si>
  <si>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</si>
  <si>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</si>
  <si>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</si>
  <si>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</si>
  <si>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</si>
  <si>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</si>
  <si>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</si>
  <si>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</si>
  <si>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</si>
  <si>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</si>
  <si>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</si>
  <si>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</si>
  <si>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</si>
  <si>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</si>
  <si>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</si>
  <si>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</si>
  <si>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</si>
  <si>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</si>
  <si>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</si>
  <si>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</si>
  <si>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</si>
  <si>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</si>
  <si>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</si>
  <si>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</si>
  <si>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</si>
  <si>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</si>
  <si>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</si>
  <si>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</si>
  <si>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</si>
  <si>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</si>
  <si>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</si>
  <si>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</si>
  <si>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</si>
  <si>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</si>
  <si>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</si>
  <si>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</si>
  <si>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</si>
  <si>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</si>
  <si>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</si>
  <si>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</si>
  <si>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</si>
  <si>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</si>
  <si>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</si>
  <si>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</si>
  <si>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</si>
  <si>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</si>
  <si>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</si>
  <si>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</si>
  <si>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</si>
  <si>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</si>
  <si>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</si>
  <si>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</si>
  <si>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</si>
  <si>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</si>
  <si>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</si>
  <si>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</si>
  <si>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</si>
  <si>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</si>
  <si>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</si>
  <si>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</si>
  <si>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</si>
  <si>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</si>
  <si>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</si>
  <si>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</si>
  <si>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</si>
  <si>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</si>
  <si>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</si>
  <si>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</si>
  <si>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</si>
  <si>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</si>
  <si>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</si>
  <si>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</si>
  <si>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</si>
  <si>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</si>
  <si>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</si>
  <si>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</si>
  <si>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</si>
  <si>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</si>
  <si>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</si>
  <si>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</si>
  <si>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</si>
  <si>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</si>
  <si>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</si>
  <si>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</si>
  <si>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</si>
  <si>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</si>
  <si>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</si>
  <si>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</si>
  <si>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</si>
  <si>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</si>
  <si>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</si>
  <si>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</si>
  <si>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</si>
  <si>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</si>
  <si>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</si>
  <si>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</si>
  <si>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</si>
  <si>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</si>
  <si>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</si>
  <si>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</si>
  <si>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</si>
  <si>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</si>
  <si>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</si>
  <si>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</si>
  <si>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</si>
  <si>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</si>
  <si>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</si>
  <si>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</si>
  <si>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</si>
  <si>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</si>
  <si>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</si>
  <si>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</si>
  <si>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</si>
  <si>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</si>
  <si>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</si>
  <si>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</si>
  <si>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</si>
  <si>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</si>
  <si>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</si>
  <si>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</si>
  <si>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</si>
  <si>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</si>
  <si>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</si>
  <si>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</si>
  <si>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</si>
  <si>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</si>
  <si>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</si>
  <si>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</si>
  <si>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</si>
  <si>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</si>
  <si>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</si>
  <si>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</si>
  <si>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</si>
  <si>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</si>
  <si>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</si>
  <si>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</si>
  <si>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</si>
  <si>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</si>
  <si>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</si>
  <si>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</si>
  <si>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</si>
  <si>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</si>
  <si>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</si>
  <si>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</si>
  <si>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</si>
  <si>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</si>
  <si>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</si>
  <si>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</si>
  <si>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</si>
  <si>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</si>
  <si>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</si>
  <si>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</si>
  <si>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</si>
  <si>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</si>
  <si>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</si>
  <si>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</si>
  <si>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</si>
  <si>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</si>
  <si>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</si>
  <si>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</si>
  <si>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</si>
  <si>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</si>
  <si>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</si>
  <si>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</si>
  <si>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</si>
  <si>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</si>
  <si>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</si>
  <si>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</si>
  <si>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</si>
  <si>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</si>
  <si>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</si>
  <si>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</si>
  <si>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</si>
  <si>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</si>
  <si>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</si>
  <si>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</si>
  <si>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</si>
  <si>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</si>
  <si>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</si>
  <si>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</si>
  <si>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</si>
  <si>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</si>
  <si>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</si>
  <si>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</si>
  <si>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</si>
  <si>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</si>
  <si>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</si>
  <si>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</si>
  <si>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</si>
  <si>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</si>
  <si>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</si>
  <si>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</si>
  <si>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</si>
  <si>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</si>
  <si>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</si>
  <si>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</si>
  <si>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</si>
  <si>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</si>
  <si>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</si>
  <si>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</si>
  <si>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</si>
  <si>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</si>
  <si>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</si>
  <si>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</si>
  <si>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</si>
  <si>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</si>
  <si>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</si>
  <si>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</si>
  <si>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</si>
  <si>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</si>
  <si>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</si>
  <si>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</si>
  <si>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</si>
  <si>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</si>
  <si>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</si>
  <si>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</si>
  <si>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</si>
  <si>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</si>
  <si>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</si>
  <si>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</si>
  <si>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</si>
  <si>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</si>
  <si>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</si>
  <si>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</si>
  <si>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</si>
  <si>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</si>
  <si>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</si>
  <si>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</si>
  <si>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</si>
  <si>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</si>
  <si>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</si>
  <si>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</si>
  <si>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</si>
  <si>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</si>
  <si>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</si>
  <si>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</si>
  <si>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</si>
  <si>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</si>
  <si>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</si>
  <si>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</si>
  <si>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</si>
  <si>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</si>
  <si>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</si>
  <si>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</si>
  <si>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</si>
  <si>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</si>
  <si>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</si>
  <si>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</si>
  <si>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</si>
  <si>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</si>
  <si>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</si>
  <si>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</si>
  <si>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</si>
  <si>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</si>
  <si>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</si>
  <si>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</si>
  <si>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</si>
  <si>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</si>
  <si>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</si>
  <si>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</si>
  <si>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</si>
  <si>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</si>
  <si>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</si>
  <si>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</si>
  <si>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</si>
  <si>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</si>
  <si>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</si>
  <si>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</si>
  <si>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</si>
  <si>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</si>
  <si>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</si>
  <si>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</si>
  <si>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</si>
  <si>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</si>
  <si>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</si>
  <si>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</si>
  <si>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</si>
  <si>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</si>
  <si>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</si>
  <si>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</si>
  <si>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</si>
  <si>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</si>
  <si>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</si>
  <si>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</si>
  <si>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</si>
  <si>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</si>
  <si>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</si>
  <si>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</si>
  <si>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</si>
  <si>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</si>
  <si>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</si>
  <si>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</si>
  <si>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</si>
  <si>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</si>
  <si>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</si>
  <si>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</si>
  <si>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</si>
  <si>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</si>
  <si>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</si>
  <si>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</si>
  <si>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</si>
  <si>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</si>
  <si>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</si>
  <si>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</si>
  <si>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</si>
  <si>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</si>
  <si>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</si>
  <si>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</si>
  <si>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</si>
  <si>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</si>
  <si>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</si>
  <si>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</si>
  <si>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</si>
  <si>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</si>
  <si>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</si>
  <si>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</si>
  <si>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</si>
  <si>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</si>
  <si>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</si>
  <si>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</si>
  <si>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</si>
  <si>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</si>
  <si>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</si>
  <si>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</si>
  <si>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</si>
  <si>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</si>
  <si>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</si>
  <si>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</si>
  <si>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</si>
  <si>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</si>
  <si>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</si>
  <si>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</si>
  <si>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</si>
  <si>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</si>
  <si>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</si>
  <si>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</si>
  <si>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</si>
  <si>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</si>
  <si>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</si>
  <si>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</si>
  <si>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</si>
  <si>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</si>
  <si>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</si>
  <si>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</si>
  <si>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</si>
  <si>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</si>
  <si>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</si>
  <si>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</si>
  <si>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</si>
  <si>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</si>
  <si>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</si>
  <si>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</si>
  <si>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</si>
  <si>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</si>
  <si>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</si>
  <si>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</si>
  <si>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</si>
  <si>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</si>
  <si>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</si>
  <si>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</si>
  <si>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</si>
  <si>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</si>
  <si>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</si>
  <si>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</si>
  <si>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</si>
  <si>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</si>
  <si>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</si>
  <si>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</si>
  <si>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</si>
  <si>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</si>
  <si>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</si>
  <si>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</si>
  <si>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</si>
  <si>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</si>
  <si>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</si>
  <si>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</si>
  <si>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</si>
  <si>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</si>
  <si>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</si>
  <si>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</si>
  <si>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</si>
  <si>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</si>
  <si>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</si>
  <si>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</si>
  <si>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</si>
  <si>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</si>
  <si>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</si>
  <si>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</si>
  <si>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</si>
  <si>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</si>
  <si>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</si>
  <si>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</si>
  <si>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</si>
  <si>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</si>
  <si>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</si>
  <si>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</si>
  <si>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</si>
  <si>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</si>
  <si>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</si>
  <si>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</si>
  <si>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</si>
  <si>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</si>
  <si>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</si>
  <si>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</si>
  <si>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</si>
  <si>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</si>
  <si>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</si>
  <si>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</si>
  <si>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</si>
  <si>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</si>
  <si>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</si>
  <si>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</si>
  <si>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</si>
  <si>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</si>
  <si>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</si>
  <si>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</si>
  <si>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</si>
  <si>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</si>
  <si>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</si>
  <si>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</si>
  <si>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</si>
  <si>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</si>
  <si>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</si>
  <si>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</si>
  <si>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</si>
  <si>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</si>
  <si>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</si>
  <si>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</si>
  <si>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</si>
  <si>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</si>
  <si>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</si>
  <si>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</si>
  <si>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</si>
  <si>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</si>
  <si>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</si>
  <si>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</si>
  <si>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</si>
  <si>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</si>
  <si>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</si>
  <si>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</si>
  <si>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</si>
  <si>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</si>
  <si>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</si>
  <si>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</si>
  <si>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</si>
  <si>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</si>
  <si>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</si>
  <si>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</si>
  <si>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</si>
  <si>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</si>
  <si>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</si>
  <si>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</si>
  <si>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</si>
  <si>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</si>
  <si>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</si>
  <si>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</si>
  <si>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</si>
  <si>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</si>
  <si>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</si>
  <si>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</si>
  <si>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</si>
  <si>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</si>
  <si>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</si>
  <si>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</si>
  <si>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</si>
  <si>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</si>
  <si>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</si>
  <si>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</si>
  <si>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</si>
  <si>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</si>
  <si>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</si>
  <si>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</si>
  <si>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</si>
  <si>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</si>
  <si>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</si>
  <si>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</si>
  <si>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</si>
  <si>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</si>
  <si>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</si>
  <si>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</si>
  <si>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</si>
  <si>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</si>
  <si>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</si>
  <si>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</si>
  <si>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</si>
  <si>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</si>
  <si>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</si>
  <si>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</si>
  <si>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</si>
  <si>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</si>
  <si>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</si>
  <si>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</si>
  <si>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</si>
  <si>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</si>
  <si>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</si>
  <si>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</si>
  <si>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</si>
  <si>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</si>
  <si>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</si>
  <si>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</si>
  <si>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</si>
  <si>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</si>
  <si>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</si>
  <si>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</si>
  <si>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</si>
  <si>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</si>
  <si>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</si>
  <si>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</si>
  <si>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</si>
  <si>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</si>
  <si>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</si>
  <si>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</si>
  <si>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</si>
  <si>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</si>
  <si>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</si>
  <si>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</si>
  <si>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</si>
  <si>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</si>
  <si>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</si>
  <si>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</si>
  <si>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</si>
  <si>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</si>
  <si>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</si>
  <si>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</si>
  <si>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</si>
  <si>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</si>
  <si>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</si>
  <si>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</si>
  <si>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</si>
  <si>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</si>
  <si>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</si>
  <si>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</si>
  <si>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</si>
  <si>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</si>
  <si>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</si>
  <si>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</si>
  <si>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</si>
  <si>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</si>
  <si>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</si>
  <si>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</si>
  <si>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</si>
  <si>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</si>
  <si>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</si>
  <si>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</si>
  <si>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</si>
  <si>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</si>
  <si>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</si>
  <si>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</si>
  <si>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</si>
  <si>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</si>
  <si>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</si>
  <si>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</si>
  <si>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</si>
  <si>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</si>
  <si>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</si>
  <si>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</si>
  <si>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</si>
  <si>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</si>
  <si>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</si>
  <si>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</si>
  <si>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</si>
  <si>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</si>
  <si>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</si>
  <si>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</si>
  <si>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</si>
  <si>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</si>
  <si>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</si>
  <si>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</si>
  <si>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</si>
  <si>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</si>
  <si>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</si>
  <si>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</si>
  <si>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</si>
  <si>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</si>
  <si>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</si>
  <si>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</si>
  <si>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</si>
  <si>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</si>
  <si>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</si>
  <si>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</si>
  <si>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</si>
  <si>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</si>
  <si>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</si>
  <si>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</si>
  <si>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</si>
  <si>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</si>
  <si>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</si>
  <si>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</si>
  <si>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</si>
  <si>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</si>
  <si>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</si>
  <si>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</si>
  <si>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</si>
  <si>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</si>
  <si>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</si>
  <si>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</si>
  <si>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</si>
  <si>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</si>
  <si>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</si>
  <si>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</si>
  <si>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</si>
  <si>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</si>
  <si>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</si>
  <si>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</si>
  <si>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</si>
  <si>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</si>
  <si>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</si>
  <si>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</si>
  <si>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</si>
  <si>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</si>
  <si>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</si>
  <si>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</si>
  <si>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</si>
  <si>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</si>
  <si>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</si>
  <si>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</si>
  <si>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</si>
  <si>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</si>
  <si>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</si>
  <si>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</si>
  <si>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</si>
  <si>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</si>
  <si>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</si>
  <si>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</si>
  <si>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</si>
  <si>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</si>
  <si>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</si>
  <si>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</si>
  <si>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</si>
  <si>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</si>
  <si>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</si>
  <si>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</si>
  <si>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</si>
  <si>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</si>
  <si>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</si>
  <si>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</si>
  <si>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</si>
  <si>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</si>
  <si>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</si>
  <si>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</si>
  <si>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</si>
  <si>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</si>
  <si>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</si>
  <si>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</si>
  <si>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</si>
  <si>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</si>
  <si>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</si>
  <si>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</si>
  <si>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</si>
  <si>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</si>
  <si>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</si>
  <si>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</si>
  <si>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</si>
  <si>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</si>
  <si>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</si>
  <si>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</si>
  <si>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</si>
  <si>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</si>
  <si>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</si>
  <si>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</si>
  <si>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</si>
  <si>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</si>
  <si>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</si>
  <si>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</si>
  <si>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</si>
  <si>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</si>
  <si>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</si>
  <si>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</si>
  <si>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</si>
  <si>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</si>
  <si>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</si>
  <si>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</si>
  <si>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</si>
  <si>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</si>
  <si>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</si>
  <si>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</si>
  <si>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</si>
  <si>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</si>
  <si>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</si>
  <si>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</si>
  <si>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</si>
  <si>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</si>
  <si>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</si>
  <si>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</si>
  <si>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</si>
  <si>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</si>
  <si>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</si>
  <si>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</si>
  <si>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</si>
  <si>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</si>
  <si>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</si>
  <si>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</si>
  <si>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</si>
  <si>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</si>
  <si>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</si>
  <si>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</si>
  <si>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</si>
  <si>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</si>
  <si>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</si>
  <si>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</si>
  <si>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</si>
  <si>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</si>
  <si>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</si>
  <si>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</si>
  <si>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</si>
  <si>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</si>
  <si>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</si>
  <si>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</si>
  <si>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</si>
  <si>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</si>
  <si>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</si>
  <si>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</si>
  <si>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</si>
  <si>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</si>
  <si>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</si>
  <si>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</si>
  <si>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</si>
  <si>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</si>
  <si>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</si>
  <si>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</si>
  <si>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</si>
  <si>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</si>
  <si>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</si>
  <si>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</si>
  <si>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</si>
  <si>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</si>
  <si>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</si>
  <si>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</si>
  <si>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</si>
  <si>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</si>
  <si>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</si>
  <si>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</si>
  <si>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</si>
  <si>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</si>
  <si>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</si>
  <si>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</si>
  <si>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</si>
  <si>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</si>
  <si>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</si>
  <si>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</si>
  <si>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</si>
  <si>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</si>
  <si>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</si>
  <si>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</si>
  <si>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</si>
  <si>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</si>
  <si>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</si>
  <si>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</si>
  <si>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</si>
  <si>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</si>
  <si>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</si>
  <si>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</si>
  <si>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</si>
  <si>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</si>
  <si>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</si>
  <si>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</si>
  <si>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</si>
  <si>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</si>
  <si>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</si>
  <si>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</si>
  <si>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</si>
  <si>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</si>
  <si>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</si>
  <si>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</si>
  <si>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</si>
  <si>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</si>
  <si>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</si>
  <si>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</si>
  <si>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</si>
  <si>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</si>
  <si>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</si>
  <si>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</si>
  <si>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</si>
  <si>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</si>
  <si>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</si>
  <si>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</si>
  <si>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</si>
  <si>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</si>
  <si>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</si>
  <si>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</si>
  <si>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</si>
  <si>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</si>
  <si>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</si>
  <si>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</si>
  <si>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</si>
  <si>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</si>
  <si>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</si>
  <si>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</si>
  <si>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</si>
  <si>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</si>
  <si>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</si>
  <si>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</si>
  <si>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</si>
  <si>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</si>
  <si>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</si>
  <si>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</si>
  <si>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</si>
  <si>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</si>
  <si>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</si>
  <si>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</si>
  <si>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</si>
  <si>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</si>
  <si>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</si>
  <si>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</si>
  <si>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</si>
  <si>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</si>
  <si>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</si>
  <si>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</si>
  <si>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</si>
  <si>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</si>
  <si>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</si>
  <si>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</si>
  <si>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</si>
  <si>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</si>
  <si>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</si>
  <si>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</si>
  <si>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</si>
  <si>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</si>
  <si>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</si>
  <si>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</si>
  <si>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</si>
  <si>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</si>
  <si>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</si>
  <si>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</si>
  <si>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</si>
  <si>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</si>
  <si>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</si>
  <si>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</si>
  <si>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</si>
  <si>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</si>
  <si>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</si>
  <si>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</si>
  <si>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</si>
  <si>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</si>
  <si>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</si>
  <si>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</si>
  <si>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</si>
  <si>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</si>
  <si>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</si>
  <si>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</si>
  <si>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</si>
  <si>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</si>
  <si>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</si>
  <si>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</si>
  <si>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</si>
  <si>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</si>
  <si>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</si>
  <si>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</si>
  <si>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</si>
  <si>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</si>
  <si>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</si>
  <si>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</si>
  <si>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</si>
  <si>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</si>
  <si>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</si>
  <si>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</si>
  <si>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</si>
  <si>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</si>
  <si>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</si>
  <si>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</si>
  <si>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</si>
  <si>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</si>
  <si>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</si>
  <si>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</si>
  <si>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</si>
  <si>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</si>
  <si>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</si>
  <si>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</si>
  <si>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</si>
  <si>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</si>
  <si>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</si>
  <si>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</si>
  <si>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</si>
  <si>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</si>
  <si>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</si>
  <si>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</si>
  <si>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</si>
  <si>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</si>
  <si>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</si>
  <si>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</si>
  <si>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</si>
  <si>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</si>
  <si>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</si>
  <si>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</si>
  <si>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</si>
  <si>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</si>
  <si>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</si>
  <si>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</si>
  <si>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</si>
  <si>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</si>
  <si>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</si>
  <si>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</si>
  <si>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</si>
  <si>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</si>
  <si>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</si>
  <si>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</si>
  <si>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</si>
  <si>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</si>
  <si>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</si>
  <si>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</si>
  <si>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</si>
  <si>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</si>
  <si>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</si>
  <si>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</si>
  <si>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</si>
  <si>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</si>
  <si>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</si>
  <si>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</si>
  <si>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</si>
  <si>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</si>
  <si>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</si>
  <si>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</si>
  <si>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</si>
  <si>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</si>
  <si>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</si>
  <si>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</si>
  <si>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</si>
  <si>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</si>
  <si>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</si>
  <si>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</si>
  <si>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</si>
  <si>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</si>
  <si>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</si>
  <si>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</si>
  <si>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</si>
  <si>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</si>
  <si>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</si>
  <si>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</si>
  <si>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</si>
  <si>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</si>
  <si>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</si>
  <si>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</si>
  <si>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</si>
  <si>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</si>
  <si>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</si>
  <si>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</si>
  <si>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</si>
  <si>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</si>
  <si>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</si>
  <si>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</si>
  <si>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</si>
  <si>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</si>
  <si>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</si>
  <si>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</si>
  <si>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</si>
  <si>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</si>
  <si>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</si>
  <si>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</si>
  <si>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</si>
  <si>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</si>
  <si>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</si>
  <si>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</si>
  <si>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</si>
  <si>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</si>
  <si>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</si>
  <si>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</si>
  <si>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</si>
  <si>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</si>
  <si>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</si>
  <si>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</si>
  <si>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</si>
  <si>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</si>
  <si>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</si>
  <si>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</si>
  <si>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</si>
  <si>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</si>
  <si>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</si>
  <si>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</si>
  <si>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</si>
  <si>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</si>
  <si>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</si>
  <si>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</si>
  <si>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</si>
  <si>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</si>
  <si>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</si>
  <si>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</si>
  <si>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</si>
  <si>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</si>
  <si>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</si>
  <si>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</si>
  <si>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</si>
  <si>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</si>
  <si>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</si>
  <si>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</si>
  <si>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</si>
  <si>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</si>
  <si>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</si>
  <si>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</si>
  <si>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</si>
  <si>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</si>
  <si>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</si>
  <si>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</si>
  <si>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</si>
  <si>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</si>
  <si>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</si>
  <si>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</si>
  <si>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</si>
  <si>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</si>
  <si>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</si>
  <si>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</si>
  <si>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</si>
  <si>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</si>
  <si>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</si>
  <si>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</si>
  <si>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</si>
  <si>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</si>
  <si>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</si>
  <si>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</si>
  <si>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</si>
  <si>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</si>
  <si>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</si>
  <si>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</si>
  <si>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</si>
  <si>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</si>
  <si>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</si>
  <si>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</si>
  <si>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</si>
  <si>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</si>
  <si>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</si>
  <si>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</si>
  <si>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</si>
  <si>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</si>
  <si>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</si>
  <si>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</si>
  <si>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</si>
  <si>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</si>
  <si>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</si>
  <si>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</si>
  <si>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</si>
  <si>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</si>
  <si>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</si>
  <si>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</si>
  <si>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</si>
  <si>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</si>
  <si>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</si>
  <si>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</si>
  <si>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</si>
  <si>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</si>
  <si>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</si>
  <si>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</si>
  <si>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</si>
  <si>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</si>
  <si>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</si>
  <si>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</si>
  <si>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</si>
  <si>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</si>
  <si>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</si>
  <si>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</si>
  <si>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</si>
  <si>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</si>
  <si>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</si>
  <si>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</si>
  <si>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</si>
  <si>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</si>
  <si>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</si>
  <si>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</si>
  <si>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</si>
  <si>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</si>
  <si>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</si>
  <si>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</si>
  <si>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</si>
  <si>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</si>
  <si>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</si>
  <si>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</si>
  <si>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</si>
  <si>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</si>
  <si>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</si>
  <si>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</si>
  <si>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</si>
  <si>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</si>
  <si>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</si>
  <si>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</si>
  <si>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</si>
  <si>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</si>
  <si>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</si>
  <si>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</si>
  <si>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</si>
  <si>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</si>
  <si>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</si>
  <si>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</si>
  <si>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</si>
  <si>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</si>
  <si>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</si>
  <si>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</si>
  <si>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</si>
  <si>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</si>
  <si>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</si>
  <si>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</si>
  <si>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</si>
  <si>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</si>
  <si>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</si>
  <si>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</si>
  <si>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</si>
  <si>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</si>
  <si>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</si>
  <si>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</si>
  <si>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</si>
  <si>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</si>
  <si>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</si>
  <si>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</si>
  <si>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</si>
  <si>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</si>
  <si>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</si>
  <si>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</si>
  <si>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</si>
  <si>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</si>
  <si>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</si>
  <si>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</si>
  <si>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</si>
  <si>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</si>
  <si>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</si>
  <si>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</si>
  <si>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</si>
  <si>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</si>
  <si>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</si>
  <si>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</si>
  <si>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</si>
  <si>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</si>
  <si>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</si>
  <si>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</si>
  <si>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</si>
  <si>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</si>
  <si>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</si>
  <si>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</si>
  <si>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</si>
  <si>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</si>
  <si>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</si>
  <si>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</si>
  <si>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</si>
  <si>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</si>
  <si>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</si>
  <si>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</si>
  <si>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</si>
  <si>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</si>
  <si>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</si>
  <si>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</si>
  <si>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</si>
  <si>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</si>
  <si>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</si>
  <si>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</si>
  <si>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</si>
  <si>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</si>
  <si>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</si>
  <si>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</si>
  <si>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</si>
  <si>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</si>
  <si>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</si>
  <si>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</si>
  <si>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</si>
  <si>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</si>
  <si>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</si>
  <si>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</si>
  <si>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</si>
  <si>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</si>
  <si>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</si>
  <si>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</si>
  <si>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</si>
  <si>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</si>
  <si>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</si>
  <si>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</si>
  <si>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</si>
  <si>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</si>
  <si>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</si>
  <si>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</si>
  <si>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</si>
  <si>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</si>
  <si>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</si>
  <si>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</si>
  <si>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</si>
  <si>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</si>
  <si>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</si>
  <si>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</si>
  <si>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</si>
  <si>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</si>
  <si>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</si>
  <si>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</si>
  <si>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</si>
  <si>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</si>
  <si>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</si>
  <si>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</si>
  <si>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</si>
  <si>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</si>
  <si>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</si>
  <si>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</si>
  <si>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</si>
  <si>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</si>
  <si>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</si>
  <si>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</si>
  <si>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</si>
  <si>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</si>
  <si>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</si>
  <si>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</si>
  <si>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</si>
  <si>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</si>
  <si>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</si>
  <si>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</si>
  <si>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</si>
  <si>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</si>
  <si>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</si>
  <si>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</si>
  <si>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</si>
  <si>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</si>
  <si>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</si>
  <si>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</si>
  <si>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</si>
  <si>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</si>
  <si>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</si>
  <si>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</si>
  <si>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</si>
  <si>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</si>
  <si>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</si>
  <si>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</si>
  <si>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</si>
  <si>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</si>
  <si>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</si>
  <si>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</si>
  <si>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</si>
  <si>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</si>
  <si>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</si>
  <si>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</si>
  <si>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</si>
  <si>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</si>
  <si>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</si>
  <si>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</si>
  <si>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</si>
  <si>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</si>
  <si>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</si>
  <si>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</si>
  <si>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</si>
  <si>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</si>
  <si>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</si>
  <si>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</si>
  <si>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</si>
  <si>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</si>
  <si>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</si>
  <si>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</si>
  <si>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</si>
  <si>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</si>
  <si>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</si>
  <si>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</si>
  <si>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</si>
  <si>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</si>
  <si>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</si>
  <si>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</si>
  <si>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</si>
  <si>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</si>
  <si>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</si>
  <si>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</si>
  <si>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</si>
  <si>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</si>
  <si>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</si>
  <si>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</si>
  <si>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</si>
  <si>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</si>
  <si>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</si>
  <si>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</si>
  <si>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</si>
  <si>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</si>
  <si>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</si>
  <si>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</si>
  <si>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</si>
  <si>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</si>
  <si>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</si>
  <si>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</si>
  <si>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</si>
  <si>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</si>
  <si>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</si>
  <si>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</si>
  <si>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</si>
  <si>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</si>
  <si>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</si>
  <si>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</si>
  <si>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</si>
  <si>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</si>
  <si>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</si>
  <si>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</si>
  <si>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</si>
  <si>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</si>
  <si>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</si>
  <si>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</si>
  <si>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</si>
  <si>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</si>
  <si>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</si>
  <si>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</si>
  <si>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</si>
  <si>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</si>
  <si>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</si>
  <si>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</si>
  <si>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</si>
  <si>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</si>
  <si>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</si>
  <si>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</si>
  <si>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</si>
  <si>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</si>
  <si>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</si>
  <si>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</si>
  <si>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</si>
  <si>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</si>
  <si>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</si>
  <si>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</si>
  <si>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</si>
  <si>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</si>
  <si>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</si>
  <si>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</si>
  <si>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</si>
  <si>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</si>
  <si>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</si>
  <si>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</si>
  <si>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</si>
  <si>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</si>
  <si>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</si>
  <si>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</si>
  <si>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</si>
  <si>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</si>
  <si>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</si>
  <si>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</si>
  <si>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</si>
  <si>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</si>
  <si>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</si>
  <si>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</si>
  <si>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</si>
  <si>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</si>
  <si>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</si>
  <si>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</si>
  <si>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</si>
  <si>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</si>
  <si>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</si>
  <si>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</si>
  <si>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</si>
  <si>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</si>
  <si>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</si>
  <si>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</si>
  <si>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</si>
  <si>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</si>
  <si>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</si>
  <si>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</si>
  <si>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</si>
  <si>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</si>
  <si>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</si>
  <si>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</si>
  <si>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</si>
  <si>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</si>
  <si>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</si>
  <si>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</si>
  <si>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</si>
  <si>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</si>
  <si>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</si>
  <si>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</si>
  <si>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</si>
  <si>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</si>
  <si>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</si>
  <si>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</si>
  <si>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</si>
  <si>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</si>
  <si>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</si>
  <si>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</si>
  <si>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</si>
  <si>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</si>
  <si>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</si>
  <si>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</si>
  <si>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</si>
  <si>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</si>
  <si>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</si>
  <si>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</si>
  <si>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</si>
  <si>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</si>
  <si>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</si>
  <si>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</si>
  <si>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</si>
  <si>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</si>
  <si>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</si>
  <si>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</si>
  <si>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</si>
  <si>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</si>
  <si>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</si>
  <si>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</si>
  <si>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</si>
  <si>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</si>
  <si>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</si>
  <si>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</si>
  <si>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</si>
  <si>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</si>
  <si>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</si>
  <si>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</si>
  <si>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</si>
  <si>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</si>
  <si>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</si>
  <si>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</si>
  <si>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</si>
  <si>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</si>
  <si>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</si>
  <si>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</si>
  <si>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</si>
  <si>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</si>
  <si>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</si>
  <si>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</si>
  <si>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</si>
  <si>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</si>
  <si>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</si>
  <si>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</si>
  <si>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</si>
  <si>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</si>
  <si>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</si>
  <si>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</si>
  <si>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</si>
  <si>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</si>
  <si>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</si>
  <si>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</si>
  <si>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</si>
  <si>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</si>
  <si>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</si>
  <si>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</si>
  <si>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</si>
  <si>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</si>
  <si>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</si>
  <si>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</si>
  <si>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</si>
  <si>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</si>
  <si>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</si>
  <si>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</si>
  <si>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</si>
  <si>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</si>
  <si>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</si>
  <si>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</si>
  <si>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</si>
  <si>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</si>
  <si>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</si>
  <si>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</si>
  <si>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</si>
  <si>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</si>
  <si>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</si>
  <si>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</si>
  <si>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</si>
  <si>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</si>
  <si>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</si>
  <si>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</si>
  <si>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</si>
  <si>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</si>
  <si>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</si>
  <si>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</si>
  <si>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</si>
  <si>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</si>
  <si>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</si>
  <si>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</si>
  <si>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</si>
  <si>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</si>
  <si>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</si>
  <si>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</si>
  <si>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</si>
  <si>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</si>
  <si>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</si>
  <si>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</si>
  <si>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</si>
  <si>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</si>
  <si>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</si>
  <si>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</si>
  <si>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</si>
  <si>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</si>
  <si>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</si>
  <si>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</si>
  <si>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</si>
  <si>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</si>
  <si>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</si>
  <si>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</si>
  <si>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</si>
  <si>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</si>
  <si>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</si>
  <si>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</si>
  <si>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</si>
  <si>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</si>
  <si>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</si>
  <si>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</si>
  <si>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</si>
  <si>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</si>
  <si>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</si>
  <si>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</si>
  <si>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</si>
  <si>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</si>
  <si>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</si>
  <si>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</si>
  <si>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</si>
  <si>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</si>
  <si>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</si>
  <si>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</si>
  <si>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</si>
  <si>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</si>
  <si>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</si>
  <si>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</si>
  <si>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</si>
  <si>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</si>
  <si>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</si>
  <si>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</si>
  <si>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</si>
  <si>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</si>
  <si>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</si>
  <si>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</si>
  <si>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</si>
  <si>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</si>
  <si>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</si>
  <si>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</si>
  <si>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</si>
  <si>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</si>
  <si>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</si>
  <si>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</si>
  <si>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</si>
  <si>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</si>
  <si>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</si>
  <si>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</si>
  <si>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</si>
  <si>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</si>
  <si>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</si>
  <si>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</si>
  <si>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</si>
  <si>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</si>
  <si>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</si>
  <si>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</si>
  <si>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</si>
  <si>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</si>
  <si>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</si>
  <si>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</si>
  <si>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</si>
  <si>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</si>
  <si>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</si>
  <si>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</si>
  <si>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</si>
  <si>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</si>
  <si>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</si>
  <si>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</si>
  <si>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</si>
  <si>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</si>
  <si>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</si>
  <si>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</si>
  <si>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</si>
  <si>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</si>
  <si>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</si>
  <si>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</si>
  <si>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</si>
  <si>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</si>
  <si>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</si>
  <si>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</si>
  <si>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</si>
  <si>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</si>
  <si>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</si>
  <si>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</si>
  <si>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</si>
  <si>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</si>
  <si>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</si>
  <si>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</si>
  <si>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</si>
  <si>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</si>
  <si>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</si>
  <si>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</si>
  <si>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</si>
  <si>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</si>
  <si>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</si>
  <si>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</si>
  <si>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</si>
  <si>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</si>
  <si>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</si>
  <si>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</si>
  <si>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</si>
  <si>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</si>
  <si>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</si>
  <si>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</si>
  <si>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</si>
  <si>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</si>
  <si>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</si>
  <si>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</si>
  <si>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</si>
  <si>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</si>
  <si>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</si>
  <si>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</si>
  <si>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</si>
  <si>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</si>
  <si>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</si>
  <si>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</si>
  <si>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</si>
  <si>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</si>
  <si>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</si>
  <si>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</si>
  <si>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</si>
  <si>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</si>
  <si>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</si>
  <si>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</si>
  <si>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</si>
  <si>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</si>
  <si>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</si>
  <si>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</si>
  <si>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</si>
  <si>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</si>
  <si>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</si>
  <si>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</si>
  <si>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</si>
  <si>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</si>
  <si>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</si>
  <si>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</si>
  <si>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</si>
  <si>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</si>
  <si>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</si>
  <si>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</si>
  <si>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</si>
  <si>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</si>
  <si>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</si>
  <si>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</si>
  <si>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</si>
  <si>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</si>
  <si>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</si>
  <si>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</si>
  <si>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</si>
  <si>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</si>
  <si>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</si>
  <si>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</si>
  <si>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</si>
  <si>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</si>
  <si>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</si>
  <si>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</si>
  <si>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</si>
  <si>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</si>
  <si>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</si>
  <si>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</si>
  <si>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</si>
  <si>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</si>
  <si>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</si>
  <si>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</si>
  <si>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</si>
  <si>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</si>
  <si>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</si>
  <si>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</si>
  <si>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</si>
  <si>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</si>
  <si>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</si>
  <si>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</si>
  <si>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</si>
  <si>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</si>
  <si>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</si>
  <si>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</si>
  <si>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</si>
  <si>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</si>
  <si>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</si>
  <si>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</si>
  <si>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</si>
  <si>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</si>
  <si>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</si>
  <si>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</si>
  <si>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</si>
  <si>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</si>
  <si>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</si>
  <si>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</si>
  <si>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</si>
  <si>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</si>
  <si>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</si>
  <si>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</si>
  <si>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</si>
  <si>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</si>
  <si>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</si>
  <si>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</si>
  <si>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</si>
  <si>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</si>
  <si>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</si>
  <si>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</si>
  <si>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</si>
  <si>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</si>
  <si>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</si>
  <si>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</si>
  <si>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</si>
  <si>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</si>
  <si>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</si>
  <si>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</si>
  <si>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</si>
  <si>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</si>
  <si>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</si>
  <si>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</si>
  <si>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</si>
  <si>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</si>
  <si>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</si>
  <si>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</si>
  <si>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</si>
  <si>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</si>
  <si>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</si>
  <si>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</si>
  <si>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</si>
  <si>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</si>
  <si>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</si>
  <si>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</si>
  <si>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</si>
  <si>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</si>
  <si>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</si>
  <si>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</si>
  <si>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</si>
  <si>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</si>
  <si>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</si>
  <si>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</si>
  <si>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</si>
  <si>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</si>
  <si>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</si>
  <si>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</si>
  <si>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</si>
  <si>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</si>
  <si>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</si>
  <si>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</si>
  <si>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</si>
  <si>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</si>
  <si>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</si>
  <si>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</si>
  <si>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</si>
  <si>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</si>
  <si>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</si>
  <si>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</si>
  <si>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</si>
  <si>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</si>
  <si>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</si>
  <si>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</si>
  <si>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</si>
  <si>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</si>
  <si>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</si>
  <si>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</si>
  <si>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</si>
  <si>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</si>
  <si>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</si>
  <si>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</si>
  <si>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</si>
  <si>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</si>
  <si>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</si>
  <si>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</si>
  <si>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</si>
  <si>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</si>
  <si>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</si>
  <si>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</si>
  <si>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</si>
  <si>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</si>
  <si>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</si>
  <si>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</si>
  <si>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</si>
  <si>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</si>
  <si>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</si>
  <si>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</si>
  <si>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</si>
  <si>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</si>
  <si>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</si>
  <si>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</si>
  <si>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</si>
  <si>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</si>
  <si>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</si>
  <si>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</si>
  <si>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</si>
  <si>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</si>
  <si>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</si>
  <si>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</si>
  <si>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</si>
  <si>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</si>
  <si>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</si>
  <si>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</si>
  <si>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</si>
  <si>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</si>
  <si>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</si>
  <si>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</si>
  <si>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</si>
  <si>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</si>
  <si>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</si>
  <si>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</si>
  <si>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</si>
  <si>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</si>
  <si>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</si>
  <si>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</si>
  <si>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</si>
  <si>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</si>
  <si>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</si>
  <si>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</si>
  <si>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</si>
  <si>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</si>
  <si>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</si>
  <si>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</si>
  <si>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</si>
  <si>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</si>
  <si>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</si>
  <si>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</si>
  <si>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</si>
  <si>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</si>
  <si>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</si>
  <si>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</si>
  <si>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</si>
  <si>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</si>
  <si>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</si>
  <si>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</si>
  <si>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</si>
  <si>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</si>
  <si>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</si>
  <si>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</si>
  <si>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</si>
  <si>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</si>
  <si>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</si>
  <si>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</si>
  <si>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</si>
  <si>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</si>
  <si>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</si>
  <si>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</si>
  <si>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</si>
  <si>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</si>
  <si>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</si>
  <si>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</si>
  <si>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</si>
  <si>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</si>
  <si>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</si>
  <si>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</si>
  <si>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</si>
  <si>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</si>
  <si>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</si>
  <si>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</si>
  <si>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</si>
  <si>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</si>
  <si>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</si>
  <si>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</si>
  <si>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</si>
  <si>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</si>
  <si>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</si>
  <si>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</si>
  <si>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</si>
  <si>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</si>
  <si>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</si>
  <si>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</si>
  <si>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</si>
  <si>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</si>
  <si>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</si>
  <si>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</si>
  <si>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</si>
  <si>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</si>
  <si>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</si>
  <si>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</si>
  <si>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</si>
  <si>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</si>
  <si>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</si>
  <si>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</si>
  <si>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</si>
  <si>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</si>
  <si>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</si>
  <si>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</si>
  <si>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</si>
  <si>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</si>
  <si>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</si>
  <si>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</si>
  <si>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</si>
  <si>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</si>
  <si>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</si>
  <si>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</si>
  <si>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</si>
  <si>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</si>
  <si>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</si>
  <si>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</si>
  <si>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</si>
  <si>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</si>
  <si>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</si>
  <si>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</si>
  <si>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</si>
  <si>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</si>
  <si>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</si>
  <si>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</si>
  <si>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</si>
  <si>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</si>
  <si>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</si>
  <si>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</si>
  <si>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</si>
  <si>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</si>
  <si>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</si>
  <si>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</si>
  <si>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</si>
  <si>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</si>
  <si>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</si>
  <si>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</si>
  <si>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</si>
  <si>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</si>
  <si>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</si>
  <si>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</si>
  <si>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</si>
  <si>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</si>
  <si>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</si>
  <si>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</si>
  <si>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</si>
  <si>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</si>
  <si>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</si>
  <si>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</si>
  <si>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</si>
  <si>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</si>
  <si>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</si>
  <si>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</si>
  <si>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</si>
  <si>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</si>
  <si>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</si>
  <si>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</si>
  <si>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</si>
  <si>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</si>
  <si>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</si>
  <si>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</si>
  <si>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</si>
  <si>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</si>
  <si>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</si>
  <si>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</si>
  <si>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</si>
  <si>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</si>
  <si>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</si>
  <si>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</si>
  <si>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</si>
  <si>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</si>
  <si>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</si>
  <si>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</si>
  <si>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</si>
  <si>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</si>
  <si>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</si>
  <si>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</si>
  <si>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</si>
  <si>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</si>
  <si>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</si>
  <si>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</si>
  <si>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</si>
  <si>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</si>
  <si>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</si>
  <si>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</si>
  <si>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</si>
  <si>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</si>
  <si>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</si>
  <si>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</si>
  <si>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</si>
  <si>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</si>
  <si>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</si>
  <si>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</si>
  <si>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</si>
  <si>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</si>
  <si>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</si>
  <si>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</si>
  <si>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</si>
  <si>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</si>
  <si>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</si>
  <si>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</si>
  <si>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</si>
  <si>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</si>
  <si>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</si>
  <si>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</si>
  <si>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</si>
  <si>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</si>
  <si>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</si>
  <si>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</si>
  <si>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</si>
  <si>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</si>
  <si>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</si>
  <si>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</si>
  <si>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</si>
  <si>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</si>
  <si>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</si>
  <si>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</si>
  <si>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</si>
  <si>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</si>
  <si>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</si>
  <si>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</si>
  <si>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</si>
  <si>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</si>
  <si>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</si>
  <si>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</si>
  <si>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</si>
  <si>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</si>
  <si>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</si>
  <si>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</si>
  <si>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</si>
  <si>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</si>
  <si>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</si>
  <si>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</si>
  <si>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</si>
  <si>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</si>
  <si>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</si>
  <si>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</si>
  <si>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</si>
  <si>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</si>
  <si>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</si>
  <si>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</si>
  <si>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</si>
  <si>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</si>
  <si>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</si>
  <si>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</si>
  <si>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</si>
  <si>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</si>
  <si>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</si>
  <si>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</si>
  <si>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</si>
  <si>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</si>
  <si>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</si>
  <si>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</si>
  <si>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</si>
  <si>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</si>
  <si>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</si>
  <si>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</si>
  <si>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</si>
  <si>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</si>
  <si>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</si>
  <si>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</si>
  <si>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</si>
  <si>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</si>
  <si>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</si>
  <si>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</si>
  <si>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</si>
  <si>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</si>
  <si>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</si>
  <si>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</si>
  <si>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</si>
  <si>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</si>
  <si>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</si>
  <si>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</si>
  <si>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</si>
  <si>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</si>
  <si>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</si>
  <si>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</si>
  <si>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</si>
  <si>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</si>
  <si>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</si>
  <si>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</si>
  <si>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</si>
  <si>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</si>
  <si>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</si>
  <si>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</si>
  <si>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</si>
  <si>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</si>
  <si>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</si>
  <si>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</si>
  <si>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</si>
  <si>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</si>
  <si>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</si>
  <si>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</si>
  <si>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</si>
  <si>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</si>
  <si>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</si>
  <si>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</si>
  <si>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</si>
  <si>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</si>
  <si>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</si>
  <si>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</si>
  <si>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</si>
  <si>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</si>
  <si>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</si>
  <si>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</si>
  <si>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</si>
  <si>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</si>
  <si>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</si>
  <si>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</si>
  <si>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</si>
  <si>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</si>
  <si>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</si>
  <si>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</si>
  <si>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</si>
  <si>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</si>
  <si>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</si>
  <si>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</si>
  <si>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</si>
  <si>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</si>
  <si>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</si>
  <si>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</si>
  <si>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</si>
  <si>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</si>
  <si>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</si>
  <si>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</si>
  <si>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</si>
  <si>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</si>
  <si>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</si>
  <si>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</si>
  <si>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</si>
  <si>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</si>
  <si>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</si>
  <si>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</si>
  <si>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</si>
  <si>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</si>
  <si>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</si>
  <si>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</si>
  <si>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</si>
  <si>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</si>
  <si>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</si>
  <si>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</si>
  <si>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</si>
  <si>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</si>
  <si>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</si>
  <si>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</si>
  <si>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</si>
  <si>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</si>
  <si>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</si>
  <si>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</si>
  <si>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</si>
  <si>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</si>
  <si>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</si>
  <si>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</si>
  <si>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</si>
  <si>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</si>
  <si>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</si>
  <si>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</si>
  <si>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</si>
  <si>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</si>
  <si>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</si>
  <si>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</si>
  <si>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</si>
  <si>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</si>
  <si>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</si>
  <si>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</si>
  <si>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</si>
  <si>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</si>
  <si>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</si>
  <si>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</si>
  <si>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</si>
  <si>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</si>
  <si>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</si>
  <si>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</si>
  <si>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</si>
  <si>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</si>
  <si>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</si>
  <si>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</si>
  <si>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</si>
  <si>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</si>
  <si>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</si>
  <si>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</si>
  <si>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</si>
  <si>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</si>
  <si>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</si>
  <si>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</si>
  <si>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</si>
  <si>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</si>
  <si>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</si>
  <si>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</si>
  <si>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</si>
  <si>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</si>
  <si>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</si>
  <si>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</si>
  <si>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</si>
  <si>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</si>
  <si>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</si>
  <si>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</si>
  <si>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</si>
  <si>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</si>
  <si>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</si>
  <si>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</si>
  <si>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</si>
  <si>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</si>
  <si>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</si>
  <si>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</si>
  <si>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</si>
  <si>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</si>
  <si>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</si>
  <si>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</si>
  <si>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</si>
  <si>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</si>
  <si>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</si>
  <si>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</si>
  <si>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</si>
  <si>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</si>
  <si>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</si>
  <si>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</si>
  <si>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</si>
  <si>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</si>
  <si>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</si>
  <si>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</si>
  <si>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</si>
  <si>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</si>
  <si>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</si>
  <si>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</si>
  <si>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</si>
  <si>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</si>
  <si>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</si>
  <si>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</si>
  <si>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</si>
  <si>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</si>
  <si>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</si>
  <si>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</si>
  <si>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</si>
  <si>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</si>
  <si>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</si>
  <si>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</si>
  <si>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</si>
  <si>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</si>
  <si>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</si>
  <si>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</si>
  <si>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</si>
  <si>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</si>
  <si>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</si>
  <si>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</si>
  <si>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</si>
  <si>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</si>
  <si>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</si>
  <si>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</si>
  <si>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</si>
  <si>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</si>
  <si>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</si>
  <si>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</si>
  <si>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</si>
  <si>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</si>
  <si>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</si>
  <si>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</si>
  <si>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</si>
  <si>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</si>
  <si>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</si>
  <si>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</si>
  <si>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</si>
  <si>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</si>
  <si>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</si>
  <si>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</si>
  <si>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</si>
  <si>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</si>
  <si>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</si>
  <si>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</si>
  <si>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</si>
  <si>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</si>
  <si>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</si>
  <si>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</si>
  <si>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</si>
  <si>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</si>
  <si>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</si>
  <si>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</si>
  <si>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</si>
  <si>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</si>
  <si>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</si>
  <si>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</si>
  <si>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</si>
  <si>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</si>
  <si>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</si>
  <si>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</si>
  <si>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</si>
  <si>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</si>
  <si>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</si>
  <si>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</si>
  <si>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</si>
  <si>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</si>
  <si>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</si>
  <si>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</si>
  <si>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</si>
  <si>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</si>
  <si>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</si>
  <si>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</si>
  <si>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</si>
  <si>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</si>
  <si>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</si>
  <si>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</si>
  <si>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</si>
  <si>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</si>
  <si>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</si>
  <si>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</si>
  <si>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</si>
  <si>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</si>
  <si>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</si>
  <si>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</si>
  <si>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</si>
  <si>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</si>
  <si>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</si>
  <si>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</si>
  <si>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</si>
  <si>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</si>
  <si>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</si>
  <si>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</si>
  <si>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</si>
  <si>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</si>
  <si>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</si>
  <si>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</si>
  <si>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</si>
  <si>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</si>
  <si>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</si>
  <si>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</si>
  <si>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</si>
  <si>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</si>
  <si>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</si>
  <si>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</si>
  <si>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</si>
  <si>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</si>
  <si>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</si>
  <si>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</si>
  <si>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</si>
  <si>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</si>
  <si>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</si>
  <si>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</si>
  <si>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</si>
  <si>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</si>
  <si>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</si>
  <si>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</si>
  <si>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</si>
  <si>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</si>
  <si>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</si>
  <si>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</si>
  <si>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</si>
  <si>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</si>
  <si>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</si>
  <si>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</si>
  <si>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</si>
  <si>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</si>
  <si>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</si>
  <si>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</si>
  <si>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</si>
  <si>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</si>
  <si>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</si>
  <si>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</si>
  <si>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</si>
  <si>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</si>
  <si>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</si>
  <si>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</si>
  <si>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</si>
  <si>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</si>
  <si>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</si>
  <si>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</si>
  <si>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</si>
  <si>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</si>
  <si>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</si>
  <si>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</si>
  <si>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</si>
  <si>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</si>
  <si>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</si>
  <si>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</si>
  <si>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</si>
  <si>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</si>
  <si>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</si>
  <si>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</si>
  <si>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</si>
  <si>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</si>
  <si>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</si>
  <si>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</si>
  <si>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</si>
  <si>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</si>
  <si>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</si>
  <si>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</si>
  <si>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</si>
  <si>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</si>
  <si>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</si>
  <si>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</si>
  <si>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</si>
  <si>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</si>
  <si>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</si>
  <si>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</si>
  <si>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</si>
  <si>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</si>
  <si>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</si>
  <si>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</si>
  <si>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</si>
  <si>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</si>
  <si>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</si>
  <si>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</si>
  <si>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</si>
  <si>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</si>
  <si>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</si>
  <si>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</si>
  <si>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</si>
  <si>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</si>
  <si>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</si>
  <si>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</si>
  <si>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</si>
  <si>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</si>
  <si>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</si>
  <si>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</si>
  <si>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</si>
  <si>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</si>
  <si>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</si>
  <si>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</si>
  <si>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</si>
  <si>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</si>
  <si>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</si>
  <si>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</si>
  <si>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</si>
  <si>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</si>
  <si>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</si>
  <si>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</si>
  <si>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</si>
  <si>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</si>
  <si>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</si>
  <si>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</si>
  <si>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</si>
  <si>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</si>
  <si>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</si>
  <si>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</si>
  <si>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</si>
  <si>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</si>
  <si>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</si>
  <si>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</si>
  <si>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</si>
  <si>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</si>
  <si>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</si>
  <si>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</si>
  <si>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</si>
  <si>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</si>
  <si>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</si>
  <si>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</si>
  <si>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</si>
  <si>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</si>
  <si>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</si>
  <si>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</si>
  <si>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</si>
  <si>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</si>
  <si>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</si>
  <si>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</si>
  <si>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</si>
  <si>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</si>
  <si>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</si>
  <si>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</si>
  <si>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</si>
  <si>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</si>
  <si>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</si>
  <si>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</si>
  <si>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</si>
  <si>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</si>
  <si>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</si>
  <si>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</si>
  <si>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</si>
  <si>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</si>
  <si>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</si>
  <si>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</si>
  <si>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</si>
  <si>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</si>
  <si>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</si>
  <si>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</si>
  <si>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</si>
  <si>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</si>
  <si>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</si>
  <si>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</si>
  <si>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</si>
  <si>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</si>
  <si>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</si>
  <si>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</si>
  <si>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</si>
  <si>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</si>
  <si>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</si>
  <si>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</si>
  <si>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</si>
  <si>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</si>
  <si>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</si>
  <si>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</si>
  <si>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</si>
  <si>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</si>
  <si>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</si>
  <si>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</si>
  <si>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</si>
  <si>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</si>
  <si>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</si>
  <si>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</si>
  <si>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</si>
  <si>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</si>
  <si>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</si>
  <si>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</si>
  <si>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</si>
  <si>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</si>
  <si>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</si>
  <si>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</si>
  <si>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</si>
  <si>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</si>
  <si>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</si>
  <si>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</si>
  <si>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</si>
  <si>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</si>
  <si>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</si>
  <si>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</si>
  <si>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</si>
  <si>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</si>
  <si>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</si>
  <si>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</si>
  <si>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</si>
  <si>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</si>
  <si>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</si>
  <si>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</si>
  <si>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</si>
  <si>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</si>
  <si>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</si>
  <si>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</si>
  <si>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</si>
  <si>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</si>
  <si>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</si>
  <si>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</si>
  <si>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</si>
  <si>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</si>
  <si>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</si>
  <si>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</si>
  <si>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</si>
  <si>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</si>
  <si>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</si>
  <si>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</si>
  <si>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</si>
  <si>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</si>
  <si>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</si>
  <si>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</si>
  <si>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</si>
  <si>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</si>
  <si>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</si>
  <si>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</si>
  <si>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</si>
  <si>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</si>
  <si>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</si>
  <si>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</si>
  <si>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</si>
  <si>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</si>
  <si>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</si>
  <si>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</si>
  <si>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</si>
  <si>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</si>
  <si>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</si>
  <si>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</si>
  <si>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</si>
  <si>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</si>
  <si>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</si>
  <si>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</si>
  <si>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</si>
  <si>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</si>
  <si>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</si>
  <si>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</si>
  <si>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</si>
  <si>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</si>
  <si>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</si>
  <si>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</si>
  <si>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</si>
  <si>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</si>
  <si>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</si>
  <si>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</si>
  <si>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</si>
  <si>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</si>
  <si>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</si>
  <si>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</si>
  <si>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</si>
  <si>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</si>
  <si>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</si>
  <si>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</si>
  <si>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</si>
  <si>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</si>
  <si>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</si>
  <si>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</si>
  <si>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</si>
  <si>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</si>
  <si>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</si>
  <si>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</si>
  <si>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</si>
  <si>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</si>
  <si>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</si>
  <si>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</si>
  <si>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</si>
  <si>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</si>
  <si>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</si>
  <si>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</si>
  <si>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</si>
  <si>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</si>
  <si>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</si>
  <si>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</si>
  <si>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</si>
  <si>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</si>
  <si>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</si>
  <si>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</si>
  <si>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</si>
  <si>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</si>
  <si>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</si>
  <si>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</si>
  <si>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</si>
  <si>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</si>
  <si>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</si>
  <si>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</si>
  <si>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</si>
  <si>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</si>
  <si>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</si>
  <si>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</si>
  <si>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</si>
  <si>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</si>
  <si>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</si>
  <si>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</si>
  <si>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</si>
  <si>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</si>
  <si>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</si>
  <si>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</si>
  <si>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</si>
  <si>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</si>
  <si>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</si>
  <si>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</si>
  <si>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</si>
  <si>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</si>
  <si>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</si>
  <si>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</si>
  <si>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</si>
  <si>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</si>
  <si>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</si>
  <si>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</si>
  <si>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</si>
  <si>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</si>
  <si>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</si>
  <si>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</si>
  <si>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</si>
  <si>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</si>
  <si>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</si>
  <si>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</si>
  <si>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</si>
  <si>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</si>
  <si>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</si>
  <si>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</si>
  <si>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</si>
  <si>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</si>
  <si>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</si>
  <si>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</si>
  <si>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</si>
  <si>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</si>
  <si>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</si>
  <si>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</si>
  <si>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</si>
  <si>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</si>
  <si>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</si>
  <si>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</si>
  <si>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</si>
  <si>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</si>
  <si>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</si>
  <si>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</si>
  <si>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</si>
  <si>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</si>
  <si>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</si>
  <si>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</si>
  <si>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</si>
  <si>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</si>
  <si>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</si>
  <si>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</si>
  <si>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</si>
  <si>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</si>
  <si>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</si>
  <si>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</si>
  <si>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</si>
  <si>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</si>
  <si>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</si>
  <si>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</si>
  <si>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</si>
  <si>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</si>
  <si>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</si>
  <si>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</si>
  <si>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</si>
  <si>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</si>
  <si>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</si>
  <si>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</si>
  <si>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</si>
  <si>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</si>
  <si>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</si>
  <si>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</si>
  <si>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</si>
  <si>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</si>
  <si>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</si>
  <si>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</si>
  <si>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</si>
  <si>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</si>
  <si>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</si>
  <si>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</si>
  <si>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</si>
  <si>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</si>
  <si>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</si>
  <si>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</si>
  <si>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</si>
  <si>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</si>
  <si>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</si>
  <si>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</si>
  <si>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</si>
  <si>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</si>
  <si>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</si>
  <si>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</si>
  <si>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</si>
  <si>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</si>
  <si>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</si>
  <si>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</si>
  <si>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</si>
  <si>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</si>
  <si>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</si>
  <si>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</si>
  <si>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</si>
  <si>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</si>
  <si>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</si>
  <si>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</si>
  <si>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</si>
  <si>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</si>
  <si>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</si>
  <si>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</si>
  <si>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</si>
  <si>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</si>
  <si>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</si>
  <si>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</si>
  <si>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</si>
  <si>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</si>
  <si>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</si>
  <si>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</si>
  <si>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</si>
  <si>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</si>
  <si>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</si>
  <si>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</si>
  <si>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</si>
  <si>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</si>
  <si>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</si>
  <si>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</si>
  <si>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</si>
  <si>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</si>
  <si>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</si>
  <si>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</si>
  <si>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</si>
  <si>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</si>
  <si>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</si>
  <si>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</si>
  <si>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</si>
  <si>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</si>
  <si>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</si>
  <si>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</si>
  <si>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</si>
  <si>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</si>
  <si>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</si>
  <si>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</si>
  <si>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</si>
  <si>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</si>
  <si>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</si>
  <si>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</si>
  <si>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</si>
  <si>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</si>
  <si>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</si>
  <si>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</si>
  <si>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</si>
  <si>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</si>
  <si>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</si>
  <si>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</si>
  <si>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</si>
  <si>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</si>
  <si>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</si>
  <si>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</si>
  <si>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</si>
  <si>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</si>
  <si>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</si>
  <si>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</si>
  <si>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</si>
  <si>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</si>
  <si>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</si>
  <si>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</si>
  <si>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</si>
  <si>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</si>
  <si>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</si>
  <si>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</si>
  <si>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</si>
  <si>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</si>
  <si>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</si>
  <si>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</si>
  <si>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</si>
  <si>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</si>
  <si>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</si>
  <si>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</si>
  <si>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</si>
  <si>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</si>
  <si>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</si>
  <si>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</si>
  <si>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</si>
  <si>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</si>
  <si>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</si>
  <si>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</si>
  <si>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</si>
  <si>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</si>
  <si>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</si>
  <si>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</si>
  <si>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</si>
  <si>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</si>
  <si>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</si>
  <si>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</si>
  <si>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</si>
  <si>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</si>
  <si>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</si>
  <si>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</si>
  <si>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</si>
  <si>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</si>
  <si>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</si>
  <si>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</si>
  <si>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</si>
  <si>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</si>
  <si>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</si>
  <si>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</si>
  <si>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</si>
  <si>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</si>
  <si>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</si>
  <si>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</si>
  <si>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</si>
  <si>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</si>
  <si>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</si>
  <si>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</si>
  <si>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</si>
  <si>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</si>
  <si>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</si>
  <si>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</si>
  <si>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</si>
  <si>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</si>
  <si>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</si>
  <si>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</si>
  <si>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</si>
  <si>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</si>
  <si>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</si>
  <si>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</si>
  <si>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</si>
  <si>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</si>
  <si>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</si>
  <si>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</si>
  <si>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</si>
  <si>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</si>
  <si>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</si>
  <si>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</si>
  <si>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</si>
  <si>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</si>
  <si>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</si>
  <si>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</si>
  <si>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</si>
  <si>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</si>
  <si>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</si>
  <si>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</si>
  <si>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</si>
  <si>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</si>
  <si>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</si>
  <si>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</si>
  <si>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</si>
  <si>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</si>
  <si>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</si>
  <si>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</si>
  <si>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</si>
  <si>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</si>
  <si>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</si>
  <si>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</si>
  <si>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</si>
  <si>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</si>
  <si>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</si>
  <si>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</si>
  <si>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</si>
  <si>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</si>
  <si>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</si>
  <si>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</si>
  <si>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</si>
  <si>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</si>
  <si>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</si>
  <si>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</si>
  <si>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</si>
  <si>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</si>
  <si>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</si>
  <si>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</si>
  <si>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</si>
  <si>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</si>
  <si>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</si>
  <si>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</si>
  <si>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</si>
  <si>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</si>
  <si>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</si>
  <si>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</si>
  <si>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</si>
  <si>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</si>
  <si>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</si>
  <si>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</si>
  <si>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</si>
  <si>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</si>
  <si>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</si>
  <si>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</si>
  <si>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</si>
  <si>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</si>
  <si>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</si>
  <si>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</si>
  <si>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</si>
  <si>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</si>
  <si>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</si>
  <si>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</si>
  <si>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</si>
  <si>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</si>
  <si>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</si>
  <si>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</si>
  <si>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</si>
  <si>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</si>
  <si>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</si>
  <si>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</si>
  <si>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</si>
  <si>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</si>
  <si>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</si>
  <si>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</si>
  <si>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</si>
  <si>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</si>
  <si>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</si>
  <si>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</si>
  <si>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</si>
  <si>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</si>
  <si>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</si>
  <si>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</si>
  <si>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</si>
  <si>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</si>
  <si>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</si>
  <si>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</si>
  <si>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</si>
  <si>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</si>
  <si>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</si>
  <si>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</si>
  <si>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</si>
  <si>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</si>
  <si>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</si>
  <si>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</si>
  <si>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</si>
  <si>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</si>
  <si>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</si>
  <si>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</si>
  <si>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</si>
  <si>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</si>
  <si>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</si>
  <si>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</si>
  <si>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</si>
  <si>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</si>
  <si>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</si>
  <si>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</si>
  <si>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</si>
  <si>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</si>
  <si>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</si>
  <si>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</si>
  <si>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</si>
  <si>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</si>
  <si>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</si>
  <si>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</si>
  <si>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</si>
  <si>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</si>
  <si>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</si>
  <si>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</si>
  <si>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</si>
  <si>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</si>
  <si>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</si>
  <si>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</si>
  <si>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</si>
  <si>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</si>
  <si>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</si>
  <si>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</si>
  <si>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</si>
  <si>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</si>
  <si>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</si>
  <si>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</si>
  <si>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</si>
  <si>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</si>
  <si>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</si>
  <si>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</si>
  <si>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</si>
  <si>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</si>
  <si>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</si>
  <si>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</si>
  <si>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</si>
  <si>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</si>
  <si>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</si>
  <si>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</si>
  <si>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</si>
  <si>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</si>
  <si>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</si>
  <si>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</si>
  <si>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</si>
  <si>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</si>
  <si>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</si>
  <si>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</si>
  <si>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</si>
  <si>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</si>
  <si>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</si>
  <si>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</si>
  <si>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</si>
  <si>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</si>
  <si>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</si>
  <si>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</si>
  <si>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</si>
  <si>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</si>
  <si>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</si>
  <si>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</si>
  <si>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</si>
  <si>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</si>
  <si>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</si>
  <si>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</si>
  <si>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</si>
  <si>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</si>
  <si>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</si>
  <si>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</si>
  <si>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</si>
  <si>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</si>
  <si>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</si>
  <si>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</si>
  <si>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</si>
  <si>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</si>
  <si>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</si>
  <si>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</si>
  <si>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</si>
  <si>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</si>
  <si>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</si>
  <si>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</si>
  <si>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</si>
  <si>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</si>
  <si>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</si>
  <si>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</si>
  <si>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</si>
  <si>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</si>
  <si>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</si>
  <si>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</si>
  <si>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</si>
  <si>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</si>
  <si>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</si>
  <si>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</si>
  <si>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</si>
  <si>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</si>
  <si>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</si>
  <si>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</si>
  <si>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</si>
  <si>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</si>
  <si>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</si>
  <si>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</si>
  <si>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</si>
  <si>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</si>
  <si>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</si>
  <si>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</si>
  <si>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</si>
  <si>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</si>
  <si>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</si>
  <si>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</si>
  <si>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</si>
  <si>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</si>
  <si>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</si>
  <si>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</si>
  <si>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</si>
  <si>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</si>
  <si>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</si>
  <si>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</si>
  <si>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</si>
  <si>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</si>
  <si>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</si>
  <si>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</si>
  <si>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</si>
  <si>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</si>
  <si>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</si>
  <si>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</si>
  <si>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</si>
  <si>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</si>
  <si>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</si>
  <si>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</si>
  <si>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</si>
  <si>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</si>
  <si>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</si>
  <si>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</si>
  <si>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</si>
  <si>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</si>
  <si>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</si>
  <si>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</si>
  <si>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</si>
  <si>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</si>
  <si>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</si>
  <si>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</si>
  <si>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</si>
  <si>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</si>
  <si>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</si>
  <si>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</si>
  <si>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</si>
  <si>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</si>
  <si>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</si>
  <si>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</si>
  <si>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</si>
  <si>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</si>
  <si>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</si>
  <si>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</si>
  <si>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</si>
  <si>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</si>
  <si>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</si>
  <si>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</si>
  <si>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</si>
  <si>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</si>
  <si>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</si>
  <si>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</si>
  <si>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</si>
  <si>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</si>
  <si>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</si>
  <si>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</si>
  <si>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</si>
  <si>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</si>
  <si>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</si>
  <si>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</si>
  <si>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</si>
  <si>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</si>
  <si>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</si>
  <si>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</si>
  <si>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</si>
  <si>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</si>
  <si>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</si>
  <si>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</si>
  <si>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</si>
  <si>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</si>
  <si>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</si>
  <si>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</si>
  <si>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</si>
  <si>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</si>
  <si>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</si>
  <si>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</si>
  <si>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</si>
  <si>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</si>
  <si>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</si>
  <si>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</si>
  <si>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</si>
  <si>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</si>
  <si>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</si>
  <si>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</si>
  <si>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</si>
  <si>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</si>
  <si>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</si>
  <si>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</si>
  <si>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</si>
  <si>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</si>
  <si>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</si>
  <si>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</si>
  <si>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</si>
  <si>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</si>
  <si>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</si>
  <si>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</si>
  <si>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</si>
  <si>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</si>
  <si>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</si>
  <si>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</si>
  <si>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</si>
  <si>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</si>
  <si>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</si>
  <si>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</si>
  <si>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</si>
  <si>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</si>
  <si>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</si>
  <si>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</si>
  <si>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</si>
  <si>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</si>
  <si>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</si>
  <si>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</si>
  <si>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</si>
  <si>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</si>
  <si>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</si>
  <si>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</si>
  <si>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</si>
  <si>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</si>
  <si>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</si>
  <si>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</si>
  <si>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</si>
  <si>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</si>
  <si>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</si>
  <si>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</si>
  <si>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</si>
  <si>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</si>
  <si>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</si>
  <si>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</si>
  <si>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</si>
  <si>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</si>
  <si>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</si>
  <si>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</si>
  <si>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</si>
  <si>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</si>
  <si>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</si>
  <si>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</si>
  <si>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</si>
  <si>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</si>
  <si>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</si>
  <si>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</si>
  <si>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</si>
  <si>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</si>
  <si>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</si>
  <si>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</si>
  <si>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</si>
  <si>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</si>
  <si>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</si>
  <si>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</si>
  <si>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</si>
  <si>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</si>
  <si>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</si>
  <si>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</si>
  <si>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</si>
  <si>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</si>
  <si>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</si>
  <si>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</si>
  <si>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</si>
  <si>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</si>
  <si>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</si>
  <si>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</si>
  <si>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</si>
  <si>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</si>
  <si>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</si>
  <si>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</si>
  <si>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</si>
  <si>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</si>
  <si>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</si>
  <si>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</si>
  <si>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</si>
  <si>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</si>
  <si>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</si>
  <si>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</si>
  <si>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</si>
  <si>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</si>
  <si>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</si>
  <si>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</si>
  <si>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</si>
  <si>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</si>
  <si>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</si>
  <si>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</si>
  <si>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</si>
  <si>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</si>
  <si>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</si>
  <si>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</si>
  <si>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</si>
  <si>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</si>
  <si>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</si>
  <si>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</si>
  <si>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</si>
  <si>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</si>
  <si>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</si>
  <si>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</si>
  <si>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</si>
  <si>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</si>
  <si>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</si>
  <si>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</si>
  <si>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</si>
  <si>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</si>
  <si>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</si>
  <si>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</si>
  <si>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</si>
  <si>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</si>
  <si>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</si>
  <si>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</si>
  <si>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</si>
  <si>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</si>
  <si>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</si>
  <si>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</si>
  <si>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</si>
  <si>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</si>
  <si>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</si>
  <si>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</si>
  <si>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</si>
  <si>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</si>
  <si>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</si>
  <si>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</si>
  <si>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</si>
  <si>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</si>
  <si>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</si>
  <si>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</si>
  <si>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</si>
  <si>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</si>
  <si>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</si>
  <si>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</si>
  <si>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</si>
  <si>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</si>
  <si>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</si>
  <si>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</si>
  <si>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</si>
  <si>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</si>
  <si>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</si>
  <si>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</si>
  <si>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</si>
  <si>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</si>
  <si>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</si>
  <si>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</si>
  <si>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</si>
  <si>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</si>
  <si>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</si>
  <si>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</si>
  <si>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</si>
  <si>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</si>
  <si>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</si>
  <si>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</si>
  <si>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</si>
  <si>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</si>
  <si>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</si>
  <si>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</si>
  <si>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</si>
  <si>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</si>
  <si>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</si>
  <si>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</si>
  <si>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</si>
  <si>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</si>
  <si>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</si>
  <si>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</si>
  <si>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</si>
  <si>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</si>
  <si>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</si>
  <si>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</si>
  <si>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</si>
  <si>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</si>
  <si>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</si>
  <si>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</si>
  <si>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</si>
  <si>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</si>
  <si>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</si>
  <si>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</si>
  <si>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</si>
  <si>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</si>
  <si>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</si>
  <si>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</si>
  <si>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</si>
  <si>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</si>
  <si>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</si>
  <si>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</si>
  <si>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</si>
  <si>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</si>
  <si>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</si>
  <si>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</si>
  <si>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</si>
  <si>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</si>
  <si>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</si>
  <si>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</si>
  <si>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</si>
  <si>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</si>
  <si>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</si>
  <si>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</si>
  <si>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</si>
  <si>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</si>
  <si>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</si>
  <si>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</si>
  <si>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</si>
  <si>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</si>
  <si>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</si>
  <si>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</si>
  <si>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</si>
  <si>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</si>
  <si>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</si>
  <si>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</si>
  <si>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</si>
  <si>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</si>
  <si>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</si>
  <si>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</si>
  <si>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</si>
  <si>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</si>
  <si>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</si>
  <si>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</si>
  <si>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</si>
  <si>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</si>
  <si>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</si>
  <si>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</si>
  <si>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</si>
  <si>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</si>
  <si>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</si>
  <si>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</si>
  <si>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</si>
  <si>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</si>
  <si>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</si>
  <si>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</si>
  <si>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</si>
  <si>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</si>
  <si>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</si>
  <si>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</si>
  <si>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</si>
  <si>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</si>
  <si>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</si>
  <si>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</si>
  <si>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</si>
  <si>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</si>
  <si>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</si>
  <si>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</si>
  <si>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</si>
  <si>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</si>
  <si>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</si>
  <si>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</si>
  <si>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</si>
  <si>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</si>
  <si>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</si>
  <si>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</si>
  <si>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</si>
  <si>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</si>
  <si>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</si>
  <si>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</si>
  <si>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</si>
  <si>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</si>
  <si>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</si>
  <si>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</si>
  <si>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</si>
  <si>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</si>
  <si>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</si>
  <si>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</si>
  <si>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</si>
  <si>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</si>
  <si>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</si>
  <si>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</si>
  <si>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</si>
  <si>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</si>
  <si>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</si>
  <si>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</si>
  <si>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</si>
  <si>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</si>
  <si>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</si>
  <si>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</si>
  <si>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</si>
  <si>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</si>
  <si>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</si>
  <si>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</si>
  <si>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</si>
  <si>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</si>
  <si>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</si>
  <si>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</si>
  <si>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</si>
  <si>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</si>
  <si>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</si>
  <si>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</si>
  <si>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</si>
  <si>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</si>
  <si>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</si>
  <si>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</si>
  <si>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</si>
  <si>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</si>
  <si>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</si>
  <si>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</si>
  <si>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</si>
  <si>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</si>
  <si>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</si>
  <si>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</si>
  <si>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</si>
  <si>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</si>
  <si>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</si>
  <si>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</si>
  <si>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</si>
  <si>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</si>
  <si>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</si>
  <si>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</si>
  <si>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</si>
  <si>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</si>
  <si>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</si>
  <si>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</si>
  <si>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</si>
  <si>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</si>
  <si>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</si>
  <si>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</si>
  <si>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</si>
  <si>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</si>
  <si>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</si>
  <si>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</si>
  <si>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</si>
  <si>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</si>
  <si>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</si>
  <si>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</si>
  <si>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</si>
  <si>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</si>
  <si>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</si>
  <si>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</si>
  <si>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</si>
  <si>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</si>
  <si>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</si>
  <si>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</si>
  <si>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</si>
  <si>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</si>
  <si>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</si>
  <si>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</si>
  <si>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</si>
  <si>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</si>
  <si>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</si>
  <si>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</si>
  <si>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</si>
  <si>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</si>
  <si>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</si>
  <si>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</si>
  <si>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</si>
  <si>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</si>
  <si>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</si>
  <si>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</si>
  <si>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</si>
  <si>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</si>
  <si>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</si>
  <si>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</si>
  <si>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</si>
  <si>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</si>
  <si>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</si>
  <si>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</si>
  <si>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</si>
  <si>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</si>
  <si>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</si>
  <si>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</si>
  <si>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</si>
  <si>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</si>
  <si>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</si>
  <si>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</si>
  <si>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</si>
  <si>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</si>
  <si>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</si>
  <si>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</si>
  <si>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</si>
  <si>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</si>
  <si>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</si>
  <si>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</si>
  <si>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</si>
  <si>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</si>
  <si>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</si>
  <si>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</si>
  <si>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</si>
  <si>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</si>
  <si>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</si>
  <si>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</si>
  <si>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</si>
  <si>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</si>
  <si>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</si>
  <si>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</si>
  <si>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</si>
  <si>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</si>
  <si>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</si>
  <si>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</si>
  <si>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</si>
  <si>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</si>
  <si>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</si>
  <si>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</si>
  <si>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</si>
  <si>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</si>
  <si>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</si>
  <si>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</si>
  <si>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</si>
  <si>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</si>
  <si>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</si>
  <si>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</si>
  <si>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</si>
  <si>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</si>
  <si>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</si>
  <si>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</si>
  <si>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</si>
  <si>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</si>
  <si>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</si>
  <si>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</si>
  <si>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</si>
  <si>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</si>
  <si>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</si>
  <si>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</si>
  <si>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</si>
  <si>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</si>
  <si>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</si>
  <si>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</si>
  <si>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</si>
  <si>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</si>
  <si>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</si>
  <si>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</si>
  <si>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</si>
  <si>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</si>
  <si>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</si>
  <si>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</si>
  <si>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</si>
  <si>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</si>
  <si>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</si>
  <si>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</si>
  <si>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</si>
  <si>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</si>
  <si>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</si>
  <si>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</si>
  <si>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</si>
  <si>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</si>
  <si>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</si>
  <si>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</si>
  <si>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</si>
  <si>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</si>
  <si>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</si>
  <si>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</si>
  <si>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</si>
  <si>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</si>
  <si>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</si>
  <si>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</si>
  <si>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</si>
  <si>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</si>
  <si>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</si>
  <si>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</si>
  <si>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</si>
  <si>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</si>
  <si>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</si>
  <si>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</si>
  <si>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</si>
  <si>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</si>
  <si>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</si>
  <si>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</si>
  <si>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</si>
  <si>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</si>
  <si>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</si>
  <si>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</si>
  <si>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</si>
  <si>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</si>
  <si>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</si>
  <si>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</si>
  <si>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</si>
  <si>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</si>
  <si>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</si>
  <si>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</si>
  <si>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</si>
  <si>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</si>
  <si>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</si>
  <si>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</si>
  <si>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</si>
  <si>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</si>
  <si>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</si>
  <si>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</si>
  <si>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</si>
  <si>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</si>
  <si>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</si>
  <si>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</si>
  <si>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</si>
  <si>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</si>
  <si>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</si>
  <si>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</si>
  <si>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</si>
  <si>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</si>
  <si>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</si>
  <si>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</si>
  <si>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</si>
  <si>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</si>
  <si>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</si>
  <si>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</si>
  <si>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</si>
  <si>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</si>
  <si>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</si>
  <si>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</si>
  <si>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</si>
  <si>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</si>
  <si>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</si>
  <si>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</si>
  <si>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</si>
  <si>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</si>
  <si>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</si>
  <si>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</si>
  <si>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</si>
  <si>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</si>
  <si>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</si>
  <si>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</si>
  <si>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</si>
  <si>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</si>
  <si>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</si>
  <si>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</si>
  <si>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</si>
  <si>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</si>
  <si>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</si>
  <si>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</si>
  <si>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</si>
  <si>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</si>
  <si>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</si>
  <si>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</si>
  <si>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</si>
  <si>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</si>
  <si>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</si>
  <si>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</si>
  <si>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</si>
  <si>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</si>
  <si>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</si>
  <si>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</si>
  <si>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</si>
  <si>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</si>
  <si>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</si>
  <si>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</si>
  <si>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</si>
  <si>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</si>
  <si>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</si>
  <si>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</si>
  <si>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</si>
  <si>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</si>
  <si>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</si>
  <si>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</si>
  <si>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</si>
  <si>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</si>
  <si>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</si>
  <si>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</si>
  <si>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</si>
  <si>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</si>
  <si>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</si>
  <si>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</si>
  <si>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</si>
  <si>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</si>
  <si>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</si>
  <si>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</si>
  <si>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</si>
  <si>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</si>
  <si>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</si>
  <si>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</si>
  <si>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</si>
  <si>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</si>
  <si>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</si>
  <si>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</si>
  <si>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</si>
  <si>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</si>
  <si>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</si>
  <si>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</si>
  <si>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</si>
  <si>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</si>
  <si>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</si>
  <si>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</si>
  <si>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</si>
  <si>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</si>
  <si>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</si>
  <si>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</si>
  <si>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</si>
  <si>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</si>
  <si>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</si>
  <si>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</si>
  <si>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</si>
  <si>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</si>
  <si>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</si>
  <si>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</si>
  <si>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</si>
  <si>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</si>
  <si>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</si>
  <si>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</si>
  <si>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</si>
  <si>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</si>
  <si>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</si>
  <si>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</si>
  <si>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</si>
  <si>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</si>
  <si>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</si>
  <si>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</si>
  <si>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</si>
  <si>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</si>
  <si>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</si>
  <si>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</si>
  <si>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</si>
  <si>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</si>
  <si>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</si>
  <si>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</si>
  <si>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</si>
  <si>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</si>
  <si>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</si>
  <si>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</si>
  <si>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</si>
  <si>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</si>
  <si>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</si>
  <si>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</si>
  <si>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</si>
  <si>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</si>
  <si>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</si>
  <si>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</si>
  <si>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</si>
  <si>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</si>
  <si>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</si>
  <si>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</si>
  <si>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</si>
  <si>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</si>
  <si>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</si>
  <si>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</si>
  <si>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</si>
  <si>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</si>
  <si>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</si>
  <si>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</si>
  <si>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</si>
  <si>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</si>
  <si>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</si>
  <si>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</si>
  <si>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</si>
  <si>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</si>
  <si>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</si>
  <si>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</si>
  <si>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</si>
  <si>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</si>
  <si>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</si>
  <si>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</si>
  <si>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</si>
  <si>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</si>
  <si>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</si>
  <si>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</si>
  <si>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</si>
  <si>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</si>
  <si>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</si>
  <si>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</si>
  <si>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</si>
  <si>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</si>
  <si>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</si>
  <si>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</si>
  <si>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</si>
  <si>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</si>
  <si>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</si>
  <si>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</si>
  <si>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</si>
  <si>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</si>
  <si>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</si>
  <si>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</si>
  <si>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</si>
  <si>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</si>
  <si>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</si>
  <si>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</si>
  <si>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</si>
  <si>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</si>
  <si>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</si>
  <si>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</si>
  <si>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</si>
  <si>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</si>
  <si>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</si>
  <si>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</si>
  <si>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</si>
  <si>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</si>
  <si>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</si>
  <si>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</si>
  <si>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</si>
  <si>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</si>
  <si>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</si>
  <si>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</si>
  <si>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</si>
  <si>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</si>
  <si>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</si>
  <si>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</si>
  <si>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</si>
  <si>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</si>
  <si>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</si>
  <si>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</si>
  <si>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</si>
  <si>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</si>
  <si>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</si>
  <si>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</si>
  <si>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</si>
  <si>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</si>
  <si>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</si>
  <si>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</si>
  <si>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</si>
  <si>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</si>
  <si>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</si>
  <si>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</si>
  <si>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</si>
  <si>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</si>
  <si>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</si>
  <si>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</si>
  <si>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</si>
  <si>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</si>
  <si>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</si>
  <si>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</si>
  <si>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</si>
  <si>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</si>
  <si>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</si>
  <si>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</si>
  <si>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</si>
  <si>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</si>
  <si>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</si>
  <si>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</si>
  <si>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</si>
  <si>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</si>
  <si>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</si>
  <si>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</si>
  <si>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</si>
  <si>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</si>
  <si>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</si>
  <si>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</si>
  <si>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</si>
  <si>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</si>
  <si>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</si>
  <si>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</si>
  <si>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</si>
  <si>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</si>
  <si>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</si>
  <si>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</si>
  <si>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</si>
  <si>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</si>
  <si>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</si>
  <si>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</si>
  <si>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</si>
  <si>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</si>
  <si>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</si>
  <si>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</si>
  <si>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</si>
  <si>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</si>
  <si>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</si>
  <si>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</si>
  <si>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</si>
  <si>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</si>
  <si>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</si>
  <si>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</si>
  <si>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</si>
  <si>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</si>
  <si>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</si>
  <si>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</si>
  <si>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</si>
  <si>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</si>
  <si>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</si>
  <si>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</si>
  <si>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</si>
  <si>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</si>
  <si>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</si>
  <si>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</si>
  <si>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</si>
  <si>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</si>
  <si>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</si>
  <si>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</si>
  <si>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</si>
  <si>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</si>
  <si>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</si>
  <si>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</si>
  <si>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</si>
  <si>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</si>
  <si>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</si>
  <si>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</si>
  <si>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</si>
  <si>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</si>
  <si>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</si>
  <si>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</si>
  <si>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</si>
  <si>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</si>
  <si>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</si>
  <si>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</si>
  <si>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</si>
  <si>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</si>
  <si>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</si>
  <si>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</si>
  <si>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</si>
  <si>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</si>
  <si>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</si>
  <si>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</si>
  <si>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</si>
  <si>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</si>
  <si>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</si>
  <si>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</si>
  <si>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</si>
  <si>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</si>
  <si>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</si>
  <si>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</si>
  <si>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</si>
  <si>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</si>
  <si>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</si>
  <si>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</si>
  <si>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</si>
  <si>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</si>
  <si>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</si>
  <si>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</si>
  <si>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</si>
  <si>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</si>
  <si>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</si>
  <si>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</si>
  <si>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</si>
  <si>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</si>
  <si>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</si>
  <si>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</si>
  <si>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</si>
  <si>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</si>
  <si>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</si>
  <si>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</si>
  <si>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</si>
  <si>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</si>
  <si>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</si>
  <si>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</si>
  <si>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</si>
  <si>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</si>
  <si>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</si>
  <si>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</si>
  <si>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</si>
  <si>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</si>
  <si>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</si>
  <si>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</si>
  <si>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</si>
  <si>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</si>
  <si>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</si>
  <si>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</si>
  <si>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</si>
  <si>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</si>
  <si>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</si>
  <si>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</si>
  <si>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</si>
  <si>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</si>
  <si>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</si>
  <si>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</si>
  <si>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</si>
  <si>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</si>
  <si>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</si>
  <si>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</si>
  <si>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</si>
  <si>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</si>
  <si>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</si>
  <si>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</si>
  <si>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</si>
  <si>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</si>
  <si>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</si>
  <si>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</si>
  <si>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</si>
  <si>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</si>
  <si>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</si>
  <si>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</si>
  <si>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</si>
  <si>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</si>
  <si>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</si>
  <si>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</si>
  <si>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</si>
  <si>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</si>
  <si>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</si>
  <si>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</si>
  <si>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</si>
  <si>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</si>
  <si>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</si>
  <si>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</si>
  <si>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</si>
  <si>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</si>
  <si>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</si>
  <si>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</si>
  <si>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</si>
  <si>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</si>
  <si>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</si>
  <si>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</si>
  <si>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</si>
  <si>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</si>
  <si>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</si>
  <si>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</si>
  <si>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</si>
  <si>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</si>
  <si>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</si>
  <si>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</si>
  <si>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</si>
  <si>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</si>
  <si>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</si>
  <si>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</si>
  <si>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</si>
  <si>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</si>
  <si>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</si>
  <si>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</si>
  <si>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</si>
  <si>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</si>
  <si>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</si>
  <si>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</si>
  <si>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</si>
  <si>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</si>
  <si>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</si>
  <si>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</si>
  <si>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</si>
  <si>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</si>
  <si>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</si>
  <si>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</si>
  <si>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</si>
  <si>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</si>
  <si>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</si>
  <si>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</si>
  <si>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</si>
  <si>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</si>
  <si>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</si>
  <si>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</si>
  <si>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</si>
  <si>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</si>
  <si>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</si>
  <si>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</si>
  <si>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</si>
  <si>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</si>
  <si>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</si>
  <si>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</si>
  <si>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</si>
  <si>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</si>
  <si>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</si>
  <si>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</si>
  <si>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</si>
  <si>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</si>
  <si>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</si>
  <si>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</si>
  <si>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</si>
  <si>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</si>
  <si>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</si>
  <si>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</si>
  <si>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</si>
  <si>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</si>
  <si>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</si>
  <si>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</si>
  <si>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</si>
  <si>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</si>
  <si>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</si>
  <si>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</si>
  <si>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</si>
  <si>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</si>
  <si>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</si>
  <si>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</si>
  <si>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</si>
  <si>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</si>
  <si>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</si>
  <si>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</si>
  <si>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</si>
  <si>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</si>
  <si>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</si>
  <si>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</si>
  <si>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</si>
  <si>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</si>
  <si>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</si>
  <si>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</si>
  <si>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</si>
  <si>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</si>
  <si>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</si>
  <si>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</si>
  <si>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</si>
  <si>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</si>
  <si>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</si>
  <si>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</si>
  <si>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</si>
  <si>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</si>
  <si>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</si>
  <si>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</si>
  <si>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</si>
  <si>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</si>
  <si>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</si>
  <si>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</si>
  <si>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</si>
  <si>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</si>
  <si>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</si>
  <si>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</si>
  <si>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</si>
  <si>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</si>
  <si>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</si>
  <si>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</si>
  <si>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</si>
  <si>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</si>
  <si>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</si>
  <si>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</si>
  <si>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</si>
  <si>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</si>
  <si>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</si>
  <si>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</si>
  <si>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</si>
  <si>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</si>
  <si>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</si>
  <si>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</si>
  <si>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</si>
  <si>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</si>
  <si>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</si>
  <si>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</si>
  <si>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</si>
  <si>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</si>
  <si>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</si>
  <si>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</si>
  <si>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</si>
  <si>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</si>
  <si>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</si>
  <si>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</si>
  <si>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</si>
  <si>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</si>
  <si>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</si>
  <si>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</si>
  <si>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</si>
  <si>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</si>
  <si>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</si>
  <si>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</si>
  <si>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</si>
  <si>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</si>
  <si>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</si>
  <si>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</si>
  <si>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</si>
  <si>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</si>
  <si>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</si>
  <si>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</si>
  <si>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</si>
  <si>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</si>
  <si>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</si>
  <si>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</si>
  <si>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</si>
  <si>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</si>
  <si>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</si>
  <si>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</si>
  <si>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</si>
  <si>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</si>
  <si>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</si>
  <si>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</si>
  <si>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</si>
  <si>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</si>
  <si>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</si>
  <si>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</si>
  <si>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</si>
  <si>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</si>
  <si>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</si>
  <si>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</si>
  <si>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</si>
  <si>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</si>
  <si>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</si>
  <si>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</si>
  <si>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</si>
  <si>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</si>
  <si>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</si>
  <si>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</si>
  <si>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</si>
  <si>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</si>
  <si>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</si>
  <si>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</si>
  <si>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</si>
  <si>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</si>
  <si>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</si>
  <si>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</si>
  <si>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</si>
  <si>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</si>
  <si>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</si>
  <si>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</si>
  <si>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</si>
  <si>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</si>
  <si>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</si>
  <si>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</si>
  <si>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</si>
  <si>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</si>
  <si>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</si>
  <si>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</si>
  <si>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</si>
  <si>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</si>
  <si>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</si>
  <si>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</si>
  <si>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</si>
  <si>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</si>
  <si>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</si>
  <si>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</si>
  <si>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</si>
  <si>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</si>
  <si>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</si>
  <si>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</si>
  <si>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</si>
  <si>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</si>
  <si>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</si>
  <si>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</si>
  <si>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</si>
  <si>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</si>
  <si>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</si>
  <si>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</si>
  <si>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</si>
  <si>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</si>
  <si>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</si>
  <si>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</si>
  <si>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</si>
  <si>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</si>
  <si>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</si>
  <si>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</si>
  <si>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</si>
  <si>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</si>
  <si>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</si>
  <si>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</si>
  <si>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</si>
  <si>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</si>
  <si>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</si>
  <si>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</si>
  <si>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</si>
  <si>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</si>
  <si>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</si>
  <si>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</si>
  <si>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</si>
  <si>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</si>
  <si>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</si>
  <si>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</si>
  <si>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</si>
  <si>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</si>
  <si>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</si>
  <si>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</si>
  <si>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</si>
  <si>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</si>
  <si>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</si>
  <si>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</si>
  <si>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</si>
  <si>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</si>
  <si>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</si>
  <si>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</si>
  <si>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</si>
  <si>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</si>
  <si>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</si>
  <si>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</si>
  <si>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</si>
  <si>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</si>
  <si>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</si>
  <si>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</si>
  <si>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</si>
  <si>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</si>
  <si>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</si>
  <si>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</si>
  <si>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</si>
  <si>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</si>
  <si>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</si>
  <si>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</si>
  <si>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</si>
  <si>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</si>
  <si>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</si>
  <si>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</si>
  <si>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</si>
  <si>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</si>
  <si>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</si>
  <si>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</si>
  <si>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</si>
  <si>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</si>
  <si>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</si>
  <si>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</si>
  <si>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</si>
  <si>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</si>
  <si>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</si>
  <si>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</si>
  <si>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</si>
  <si>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</si>
  <si>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</si>
  <si>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</si>
  <si>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</si>
  <si>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</si>
  <si>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</si>
  <si>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</si>
  <si>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</si>
  <si>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</si>
  <si>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</si>
  <si>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</si>
  <si>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</si>
  <si>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</si>
  <si>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</si>
  <si>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</si>
  <si>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</si>
  <si>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</si>
  <si>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</si>
  <si>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</si>
  <si>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</si>
  <si>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</si>
  <si>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</si>
  <si>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</si>
  <si>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</si>
  <si>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</si>
  <si>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</si>
  <si>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</si>
  <si>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</si>
  <si>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</si>
  <si>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</si>
  <si>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</si>
  <si>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</si>
  <si>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</si>
  <si>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</si>
  <si>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</si>
  <si>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</si>
  <si>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</si>
  <si>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</si>
  <si>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</si>
  <si>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</si>
  <si>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</si>
  <si>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</si>
  <si>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</si>
  <si>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</si>
  <si>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</si>
  <si>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</si>
  <si>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</si>
  <si>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</si>
  <si>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</si>
  <si>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</si>
  <si>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</si>
  <si>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</si>
  <si>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</si>
  <si>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</si>
  <si>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</si>
  <si>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</si>
  <si>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</si>
  <si>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</si>
  <si>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</si>
  <si>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</si>
  <si>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</si>
  <si>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</si>
  <si>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</si>
  <si>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</si>
  <si>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</si>
  <si>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</si>
  <si>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</si>
  <si>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</si>
  <si>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</si>
  <si>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</si>
  <si>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</si>
  <si>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</si>
  <si>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</si>
  <si>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</si>
  <si>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</si>
  <si>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</si>
  <si>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</si>
  <si>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</si>
  <si>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</si>
  <si>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</si>
  <si>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</si>
  <si>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</si>
  <si>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</si>
  <si>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</si>
  <si>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</si>
  <si>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</si>
  <si>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</si>
  <si>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</si>
  <si>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</si>
  <si>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</si>
  <si>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</si>
  <si>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</si>
  <si>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</si>
  <si>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</si>
  <si>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</si>
  <si>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</si>
  <si>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</si>
  <si>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</si>
  <si>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</si>
  <si>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</si>
  <si>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</si>
  <si>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</si>
  <si>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</si>
  <si>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</si>
  <si>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</si>
  <si>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</si>
  <si>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</si>
  <si>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</si>
  <si>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</si>
  <si>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</si>
  <si>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</si>
  <si>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</si>
  <si>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</si>
  <si>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</si>
  <si>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</si>
  <si>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</si>
  <si>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</si>
  <si>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</si>
  <si>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</si>
  <si>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</si>
  <si>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</si>
  <si>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</si>
  <si>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</si>
  <si>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</si>
  <si>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</si>
  <si>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</si>
  <si>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</si>
  <si>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</si>
  <si>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</si>
  <si>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</si>
  <si>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</si>
  <si>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</si>
  <si>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</si>
  <si>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</si>
  <si>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</si>
  <si>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</si>
  <si>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</si>
  <si>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</si>
  <si>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</si>
  <si>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</si>
  <si>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</si>
  <si>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</si>
  <si>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</si>
  <si>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</si>
  <si>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</si>
  <si>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</si>
  <si>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</si>
  <si>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</si>
  <si>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</si>
  <si>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</si>
  <si>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</si>
  <si>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</si>
  <si>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</si>
  <si>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</si>
  <si>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</si>
  <si>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</si>
  <si>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</si>
  <si>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</si>
  <si>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</si>
  <si>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</si>
  <si>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</si>
  <si>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</si>
  <si>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</si>
  <si>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</si>
  <si>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</si>
  <si>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</si>
  <si>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</si>
  <si>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</si>
  <si>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</si>
  <si>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</si>
  <si>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</si>
  <si>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</si>
  <si>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</si>
  <si>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</si>
  <si>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</si>
  <si>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</si>
  <si>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</si>
  <si>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</si>
  <si>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</si>
  <si>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</si>
  <si>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</si>
  <si>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</si>
  <si>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</si>
  <si>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</si>
  <si>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</si>
  <si>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</si>
  <si>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</si>
  <si>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</si>
  <si>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</si>
  <si>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</si>
  <si>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</si>
  <si>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</si>
  <si>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</si>
  <si>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</si>
  <si>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</si>
  <si>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</si>
  <si>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</si>
  <si>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</si>
  <si>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</si>
  <si>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</si>
  <si>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</si>
  <si>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</si>
  <si>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</si>
  <si>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</si>
  <si>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</si>
  <si>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</si>
  <si>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</si>
  <si>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</si>
  <si>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</si>
  <si>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</si>
  <si>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</si>
  <si>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</si>
  <si>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</si>
  <si>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</si>
  <si>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</si>
  <si>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</si>
  <si>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</si>
  <si>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</si>
  <si>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</si>
  <si>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</si>
  <si>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</si>
  <si>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</si>
  <si>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</si>
  <si>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</si>
  <si>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</si>
  <si>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</si>
  <si>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</si>
  <si>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</si>
  <si>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</si>
  <si>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</si>
  <si>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</si>
  <si>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</si>
  <si>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</si>
  <si>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</si>
  <si>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</si>
  <si>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</si>
  <si>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</si>
  <si>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</si>
  <si>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</si>
  <si>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</si>
  <si>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</si>
  <si>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</si>
  <si>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</si>
  <si>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</si>
  <si>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</si>
  <si>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</si>
  <si>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</si>
  <si>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</si>
  <si>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</si>
  <si>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</si>
  <si>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</si>
  <si>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</si>
  <si>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</si>
  <si>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</si>
  <si>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</si>
  <si>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</si>
  <si>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</si>
  <si>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</si>
  <si>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</si>
  <si>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</si>
  <si>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</si>
  <si>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</si>
  <si>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</si>
  <si>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</si>
  <si>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</si>
  <si>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</si>
  <si>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</si>
  <si>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</si>
  <si>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</si>
  <si>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</si>
  <si>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</si>
  <si>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</si>
  <si>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</si>
  <si>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</si>
  <si>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</si>
  <si>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</si>
  <si>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</si>
  <si>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</si>
  <si>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</si>
  <si>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</si>
  <si>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</si>
  <si>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</si>
  <si>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</si>
  <si>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</si>
  <si>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</si>
  <si>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</si>
  <si>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</si>
  <si>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</si>
  <si>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</si>
  <si>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</si>
  <si>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</si>
  <si>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</si>
  <si>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</si>
  <si>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</si>
  <si>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</si>
  <si>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</si>
  <si>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</si>
  <si>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</si>
  <si>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</si>
  <si>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</si>
  <si>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</si>
  <si>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</si>
  <si>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</si>
  <si>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</si>
  <si>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</si>
  <si>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</si>
  <si>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</si>
  <si>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</si>
  <si>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</si>
  <si>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</si>
  <si>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</si>
  <si>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</si>
  <si>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</si>
  <si>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</si>
  <si>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</si>
  <si>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</si>
  <si>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</si>
  <si>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</si>
  <si>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</si>
  <si>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</si>
  <si>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</si>
  <si>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</si>
  <si>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</si>
  <si>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</si>
  <si>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</si>
  <si>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</si>
  <si>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</si>
  <si>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</si>
  <si>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</si>
  <si>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</si>
  <si>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</si>
  <si>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</si>
  <si>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</si>
  <si>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</si>
  <si>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</si>
  <si>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</si>
  <si>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</si>
  <si>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</si>
  <si>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</si>
  <si>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</si>
  <si>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</si>
  <si>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</si>
  <si>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</si>
  <si>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</si>
  <si>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</si>
  <si>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</si>
  <si>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</si>
  <si>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</si>
  <si>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</si>
  <si>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</si>
  <si>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</si>
  <si>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</si>
  <si>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</si>
  <si>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</si>
  <si>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</si>
  <si>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</si>
  <si>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</si>
  <si>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</si>
  <si>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</si>
  <si>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</si>
  <si>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</si>
  <si>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</si>
  <si>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</si>
  <si>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</si>
  <si>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</si>
  <si>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</si>
  <si>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</si>
  <si>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</si>
  <si>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</si>
  <si>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</si>
  <si>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</si>
  <si>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</si>
  <si>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</si>
  <si>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</si>
  <si>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</si>
  <si>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</si>
  <si>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</si>
  <si>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</si>
  <si>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</si>
  <si>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</si>
  <si>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</si>
  <si>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</si>
  <si>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</si>
  <si>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</si>
  <si>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</si>
  <si>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</si>
  <si>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</si>
  <si>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</si>
  <si>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</si>
  <si>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</si>
  <si>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</si>
  <si>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</si>
  <si>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</si>
  <si>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</si>
  <si>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</si>
  <si>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</si>
  <si>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</si>
  <si>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</si>
  <si>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</si>
  <si>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</si>
  <si>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</si>
  <si>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</si>
  <si>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</si>
  <si>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</si>
  <si>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</si>
  <si>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</si>
  <si>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</si>
  <si>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</si>
  <si>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</si>
  <si>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</si>
  <si>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</si>
  <si>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</si>
  <si>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</si>
  <si>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</si>
  <si>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</si>
  <si>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</si>
  <si>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</si>
  <si>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</si>
  <si>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</si>
  <si>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</si>
  <si>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</si>
  <si>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</si>
  <si>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</si>
  <si>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</si>
  <si>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</si>
  <si>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</si>
  <si>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</si>
  <si>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</si>
  <si>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</si>
  <si>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</si>
  <si>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</si>
  <si>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</si>
  <si>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</si>
  <si>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</si>
  <si>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</si>
  <si>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</si>
  <si>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</si>
  <si>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</si>
  <si>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</si>
  <si>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</si>
  <si>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</si>
  <si>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</si>
  <si>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</si>
  <si>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</si>
  <si>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</si>
  <si>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</si>
  <si>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</si>
  <si>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</si>
  <si>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</si>
  <si>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</si>
  <si>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</si>
  <si>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</si>
  <si>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</si>
  <si>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</si>
  <si>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</si>
  <si>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</si>
  <si>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</si>
  <si>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</si>
  <si>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</si>
  <si>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</si>
  <si>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</si>
  <si>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</si>
  <si>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</si>
  <si>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</si>
  <si>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</si>
  <si>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</si>
  <si>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</si>
  <si>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</si>
  <si>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</si>
  <si>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</si>
  <si>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</si>
  <si>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</si>
  <si>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</si>
  <si>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</si>
  <si>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</si>
  <si>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</si>
  <si>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</si>
  <si>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</si>
  <si>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</si>
  <si>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</si>
  <si>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</si>
  <si>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</si>
  <si>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</si>
  <si>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</si>
  <si>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</si>
  <si>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</si>
  <si>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</si>
  <si>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</si>
  <si>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</si>
  <si>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</si>
  <si>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</si>
  <si>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</si>
  <si>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</si>
  <si>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</si>
  <si>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</si>
  <si>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</si>
  <si>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</si>
  <si>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</si>
  <si>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</si>
  <si>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</si>
  <si>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</si>
  <si>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</si>
  <si>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</si>
  <si>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</si>
  <si>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</si>
  <si>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</si>
  <si>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</si>
  <si>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</si>
  <si>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</si>
  <si>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</si>
  <si>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</si>
  <si>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</si>
  <si>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</si>
  <si>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</si>
  <si>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</si>
  <si>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</si>
  <si>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</si>
  <si>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</si>
  <si>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</si>
  <si>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</si>
  <si>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</si>
  <si>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</si>
  <si>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</si>
  <si>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</si>
  <si>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</si>
  <si>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</si>
  <si>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</si>
  <si>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</si>
  <si>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</si>
  <si>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</si>
  <si>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</si>
  <si>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</si>
  <si>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</si>
  <si>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</si>
  <si>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</si>
  <si>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</si>
  <si>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</si>
  <si>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</si>
  <si>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</si>
  <si>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</si>
  <si>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</si>
  <si>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</si>
  <si>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</si>
  <si>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</si>
  <si>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</si>
  <si>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</si>
  <si>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</si>
  <si>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</si>
  <si>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</si>
  <si>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</si>
  <si>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</si>
  <si>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</si>
  <si>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</si>
  <si>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</si>
  <si>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</si>
  <si>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</si>
  <si>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</si>
  <si>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</si>
  <si>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</si>
  <si>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</si>
  <si>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</si>
  <si>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</si>
  <si>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</si>
  <si>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</si>
  <si>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</si>
  <si>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</si>
  <si>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</si>
  <si>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</si>
  <si>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</si>
  <si>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</si>
  <si>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</si>
  <si>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</si>
  <si>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</si>
  <si>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</si>
  <si>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</si>
  <si>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</si>
  <si>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</si>
  <si>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</si>
  <si>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</si>
  <si>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</si>
  <si>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</si>
  <si>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</si>
  <si>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</si>
  <si>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</si>
  <si>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</si>
  <si>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</si>
  <si>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</si>
  <si>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</si>
  <si>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</si>
  <si>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</si>
  <si>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</si>
  <si>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</si>
  <si>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</si>
  <si>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</si>
  <si>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</si>
  <si>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</si>
  <si>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</si>
  <si>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</si>
  <si>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</si>
  <si>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</si>
  <si>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</si>
  <si>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</si>
  <si>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</si>
  <si>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</si>
  <si>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</si>
  <si>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</si>
  <si>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</si>
  <si>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</si>
  <si>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</si>
  <si>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</si>
  <si>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</si>
  <si>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</si>
  <si>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</si>
  <si>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</si>
  <si>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</si>
  <si>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</si>
  <si>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</si>
  <si>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</si>
  <si>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</si>
  <si>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</si>
  <si>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</si>
  <si>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</si>
  <si>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</si>
  <si>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</si>
  <si>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</si>
  <si>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</si>
  <si>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</si>
  <si>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</si>
  <si>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</si>
  <si>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</si>
  <si>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</si>
  <si>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</si>
  <si>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</si>
  <si>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</si>
  <si>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</si>
  <si>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</si>
  <si>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</si>
  <si>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</si>
  <si>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</si>
  <si>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</si>
  <si>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</si>
  <si>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</si>
  <si>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</si>
  <si>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</si>
  <si>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</si>
  <si>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</si>
  <si>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</si>
  <si>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</si>
  <si>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</si>
  <si>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</si>
  <si>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</si>
  <si>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</si>
  <si>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</si>
  <si>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</si>
  <si>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</si>
  <si>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</si>
  <si>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</si>
  <si>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</si>
  <si>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</si>
  <si>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</si>
  <si>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</si>
  <si>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</si>
  <si>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</si>
  <si>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</si>
  <si>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</si>
  <si>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</si>
  <si>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</si>
  <si>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</si>
  <si>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</si>
  <si>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</si>
  <si>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</si>
  <si>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</si>
  <si>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</si>
  <si>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</si>
  <si>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</si>
  <si>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</si>
  <si>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</si>
  <si>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</si>
  <si>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</si>
  <si>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</si>
  <si>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</si>
  <si>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</si>
  <si>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</si>
  <si>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</si>
  <si>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</si>
  <si>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</si>
  <si>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</si>
  <si>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</si>
  <si>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</si>
  <si>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</si>
  <si>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</si>
  <si>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</si>
  <si>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</si>
  <si>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</si>
  <si>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</si>
  <si>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</si>
  <si>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</si>
  <si>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</si>
  <si>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</si>
  <si>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</si>
  <si>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</si>
  <si>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</si>
  <si>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</si>
  <si>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</si>
  <si>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</si>
  <si>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</si>
  <si>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</si>
  <si>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</si>
  <si>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</si>
  <si>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</si>
  <si>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</si>
  <si>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</si>
  <si>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</si>
  <si>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</si>
  <si>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</si>
  <si>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</si>
  <si>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</si>
  <si>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</si>
  <si>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</si>
  <si>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</si>
  <si>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</si>
  <si>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</si>
  <si>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</si>
  <si>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</si>
  <si>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</si>
  <si>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</si>
  <si>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</si>
  <si>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</si>
  <si>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</si>
  <si>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</si>
  <si>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</si>
  <si>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</si>
  <si>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</si>
  <si>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</si>
  <si>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</si>
  <si>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</si>
  <si>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</si>
  <si>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</si>
  <si>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</si>
  <si>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</si>
  <si>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</si>
  <si>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</si>
  <si>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</si>
  <si>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</si>
  <si>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</si>
  <si>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</si>
  <si>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</si>
  <si>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</si>
  <si>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</si>
  <si>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</si>
  <si>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</si>
  <si>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</si>
  <si>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</si>
  <si>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</si>
  <si>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</si>
  <si>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</si>
  <si>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</si>
  <si>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</si>
  <si>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</si>
  <si>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</si>
  <si>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</si>
  <si>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</si>
  <si>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</si>
  <si>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</si>
  <si>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</si>
  <si>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</si>
  <si>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</si>
  <si>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</si>
  <si>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</si>
  <si>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</si>
  <si>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</si>
  <si>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</si>
  <si>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</si>
  <si>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</si>
  <si>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</si>
  <si>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</si>
  <si>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</si>
  <si>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</si>
  <si>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</si>
  <si>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</si>
  <si>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</si>
  <si>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</si>
  <si>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</si>
  <si>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</si>
  <si>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</si>
  <si>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</si>
  <si>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</si>
  <si>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</si>
  <si>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</si>
  <si>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</si>
  <si>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</si>
  <si>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</si>
  <si>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</si>
  <si>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</si>
  <si>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</si>
  <si>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</si>
  <si>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</si>
  <si>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</si>
  <si>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</si>
  <si>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</si>
  <si>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</si>
  <si>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</si>
  <si>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</si>
  <si>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</si>
  <si>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</si>
  <si>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</si>
  <si>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</si>
  <si>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</si>
  <si>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</si>
  <si>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</si>
  <si>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</si>
  <si>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</si>
  <si>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</si>
  <si>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</si>
  <si>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</si>
  <si>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</si>
  <si>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</si>
  <si>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</si>
  <si>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</si>
  <si>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</si>
  <si>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</si>
  <si>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</si>
  <si>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</si>
  <si>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</si>
  <si>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</si>
  <si>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</si>
  <si>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</si>
  <si>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</si>
  <si>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</si>
  <si>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</si>
  <si>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</si>
  <si>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</si>
  <si>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</si>
  <si>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</si>
  <si>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</si>
  <si>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</si>
  <si>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</si>
  <si>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</si>
  <si>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</si>
  <si>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</si>
  <si>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</si>
  <si>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</si>
  <si>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</si>
  <si>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</si>
  <si>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</si>
  <si>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</si>
  <si>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</si>
  <si>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</si>
  <si>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</si>
  <si>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</si>
  <si>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</si>
  <si>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</si>
  <si>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</si>
  <si>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</si>
  <si>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</si>
  <si>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</si>
  <si>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</si>
  <si>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</si>
  <si>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</si>
  <si>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</si>
  <si>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</si>
  <si>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</si>
  <si>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</si>
  <si>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</si>
  <si>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</si>
  <si>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</si>
  <si>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</si>
  <si>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</si>
  <si>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</si>
  <si>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</si>
  <si>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</si>
  <si>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</si>
  <si>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</si>
  <si>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</si>
  <si>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</si>
  <si>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</si>
  <si>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</si>
  <si>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</si>
  <si>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</si>
  <si>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</si>
  <si>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</si>
  <si>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</si>
  <si>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</si>
  <si>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</si>
  <si>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</si>
  <si>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</si>
  <si>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</si>
  <si>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</si>
  <si>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</si>
  <si>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</si>
  <si>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</si>
  <si>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</si>
  <si>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</si>
  <si>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</si>
  <si>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</si>
  <si>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</si>
  <si>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</si>
  <si>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</si>
  <si>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</si>
  <si>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</si>
  <si>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</si>
  <si>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</si>
  <si>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</si>
  <si>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</si>
  <si>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</si>
  <si>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</si>
  <si>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</si>
  <si>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</si>
  <si>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</si>
  <si>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</si>
  <si>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</si>
  <si>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</si>
  <si>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</si>
  <si>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</si>
  <si>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</si>
  <si>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</si>
  <si>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</si>
  <si>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</si>
  <si>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</si>
  <si>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</si>
  <si>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</si>
  <si>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</si>
  <si>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</si>
  <si>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</si>
  <si>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</si>
  <si>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</si>
  <si>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</si>
  <si>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</si>
  <si>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</si>
  <si>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</si>
  <si>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</si>
  <si>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</si>
  <si>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</si>
  <si>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</si>
  <si>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</si>
  <si>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</si>
  <si>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</si>
  <si>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</si>
  <si>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</si>
  <si>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</si>
  <si>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</si>
  <si>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</si>
  <si>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</si>
  <si>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</si>
  <si>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</si>
  <si>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</si>
  <si>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</si>
  <si>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</si>
  <si>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</si>
  <si>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</si>
  <si>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</si>
  <si>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</si>
  <si>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</si>
  <si>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</si>
  <si>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</si>
  <si>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</si>
  <si>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</si>
  <si>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</si>
  <si>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</si>
  <si>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</si>
  <si>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</si>
  <si>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</si>
  <si>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</si>
  <si>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</si>
  <si>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</si>
  <si>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</si>
  <si>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</si>
  <si>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</si>
  <si>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</si>
  <si>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</si>
  <si>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</si>
  <si>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</si>
  <si>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</si>
  <si>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</si>
  <si>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</si>
  <si>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</si>
  <si>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</si>
  <si>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</si>
  <si>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</si>
  <si>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</si>
  <si>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</si>
  <si>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</si>
  <si>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</si>
  <si>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</si>
  <si>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</si>
  <si>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</si>
  <si>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</si>
  <si>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</si>
  <si>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</si>
  <si>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</si>
  <si>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</si>
  <si>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</si>
  <si>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</si>
  <si>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</si>
  <si>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</si>
  <si>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</si>
  <si>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</si>
  <si>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</si>
  <si>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</si>
  <si>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</si>
  <si>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</si>
  <si>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</si>
  <si>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</si>
  <si>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</si>
  <si>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</si>
  <si>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</si>
  <si>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</si>
  <si>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</si>
  <si>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</si>
  <si>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</si>
  <si>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</si>
  <si>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</si>
  <si>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</si>
  <si>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</si>
  <si>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</si>
  <si>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</si>
  <si>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</si>
  <si>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</si>
  <si>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</si>
  <si>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</si>
  <si>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</si>
  <si>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</si>
  <si>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</si>
  <si>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</si>
  <si>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</si>
  <si>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</si>
  <si>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</si>
  <si>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</si>
  <si>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</si>
  <si>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</si>
  <si>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</si>
  <si>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</si>
  <si>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</si>
  <si>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</si>
  <si>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</si>
  <si>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</si>
  <si>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</si>
  <si>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</si>
  <si>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</si>
  <si>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</si>
  <si>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</si>
  <si>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</si>
  <si>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</si>
  <si>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</si>
  <si>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</si>
  <si>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</si>
  <si>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</si>
  <si>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</si>
  <si>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</si>
  <si>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</si>
  <si>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</si>
  <si>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</si>
  <si>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</si>
  <si>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</si>
  <si>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</si>
  <si>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</si>
  <si>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</si>
  <si>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</si>
  <si>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</si>
  <si>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</si>
  <si>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</si>
  <si>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</si>
  <si>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</si>
  <si>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</si>
  <si>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</si>
  <si>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</si>
  <si>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</si>
  <si>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</si>
  <si>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</si>
  <si>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</si>
  <si>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</si>
  <si>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</si>
  <si>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</si>
  <si>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</si>
  <si>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</si>
  <si>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</si>
  <si>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</si>
  <si>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</si>
  <si>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</si>
  <si>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</si>
  <si>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</si>
  <si>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</si>
  <si>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</si>
  <si>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</si>
  <si>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</si>
  <si>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</si>
  <si>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</si>
  <si>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</si>
  <si>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</si>
  <si>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</si>
  <si>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</si>
  <si>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</si>
  <si>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</si>
  <si>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</si>
  <si>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</si>
  <si>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</si>
  <si>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</si>
  <si>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</si>
  <si>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</si>
  <si>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</si>
  <si>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</si>
  <si>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</si>
  <si>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</si>
  <si>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</si>
  <si>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</si>
  <si>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</si>
  <si>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</si>
  <si>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</si>
  <si>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</si>
  <si>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</si>
  <si>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</si>
  <si>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</si>
  <si>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</si>
  <si>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</si>
  <si>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</si>
  <si>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</si>
  <si>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</si>
  <si>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</si>
  <si>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</si>
  <si>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</si>
  <si>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</si>
  <si>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</si>
  <si>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</si>
  <si>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</si>
  <si>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</si>
  <si>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</si>
  <si>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</si>
  <si>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</si>
  <si>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</si>
  <si>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</si>
  <si>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</si>
  <si>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</si>
  <si>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</si>
  <si>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</si>
  <si>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</si>
  <si>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</si>
  <si>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</si>
  <si>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</si>
  <si>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</si>
  <si>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</si>
  <si>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</si>
  <si>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</si>
  <si>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</si>
  <si>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</si>
  <si>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</si>
  <si>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</si>
  <si>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</si>
  <si>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</si>
  <si>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</si>
  <si>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</si>
  <si>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</si>
  <si>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</si>
  <si>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</si>
  <si>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</si>
  <si>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</si>
  <si>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</si>
  <si>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</si>
  <si>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</si>
  <si>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</si>
  <si>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</si>
  <si>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</si>
  <si>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</si>
  <si>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</si>
  <si>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</si>
  <si>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</si>
  <si>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</si>
  <si>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</si>
  <si>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</si>
  <si>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</si>
  <si>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</si>
  <si>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</si>
  <si>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</si>
  <si>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</si>
  <si>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</si>
  <si>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</si>
  <si>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</si>
  <si>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</si>
  <si>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</si>
  <si>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</si>
  <si>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</si>
  <si>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</si>
  <si>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</si>
  <si>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</si>
  <si>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</si>
  <si>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</si>
  <si>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</si>
  <si>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</si>
  <si>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</si>
  <si>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</si>
  <si>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</si>
  <si>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</si>
  <si>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</si>
  <si>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</si>
  <si>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</si>
  <si>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</si>
  <si>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</si>
  <si>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</si>
  <si>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</si>
  <si>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</si>
  <si>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</si>
  <si>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</si>
  <si>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</si>
  <si>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</si>
  <si>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</si>
  <si>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</si>
  <si>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</si>
  <si>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</si>
  <si>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</si>
  <si>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</si>
  <si>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</si>
  <si>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</si>
  <si>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</si>
  <si>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</si>
  <si>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</si>
  <si>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</si>
  <si>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</si>
  <si>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</si>
  <si>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</si>
  <si>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</si>
  <si>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</si>
  <si>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</si>
  <si>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</si>
  <si>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</si>
  <si>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</si>
  <si>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</si>
  <si>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</si>
  <si>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</si>
  <si>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</si>
  <si>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</si>
  <si>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</si>
  <si>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</si>
  <si>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</si>
  <si>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</si>
  <si>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</si>
  <si>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</si>
  <si>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</si>
  <si>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</si>
  <si>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</si>
  <si>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</si>
  <si>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</si>
  <si>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</si>
  <si>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</si>
  <si>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</si>
  <si>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</si>
  <si>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</si>
  <si>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</si>
  <si>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</si>
  <si>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</si>
  <si>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</si>
  <si>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</si>
  <si>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</si>
  <si>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</si>
  <si>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</si>
  <si>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</si>
  <si>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</si>
  <si>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</si>
  <si>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</si>
  <si>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</si>
  <si>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</si>
  <si>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</si>
  <si>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</si>
  <si>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</si>
  <si>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</si>
  <si>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</si>
  <si>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</si>
  <si>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</si>
  <si>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</si>
  <si>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</si>
  <si>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</si>
  <si>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</si>
  <si>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</si>
  <si>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</si>
  <si>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</si>
  <si>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</si>
  <si>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</si>
  <si>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</si>
  <si>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</si>
  <si>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</si>
  <si>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</si>
  <si>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</si>
  <si>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</si>
  <si>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</si>
  <si>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</si>
  <si>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</si>
  <si>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</si>
  <si>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</si>
  <si>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</si>
  <si>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</si>
  <si>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</si>
  <si>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</si>
  <si>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</si>
  <si>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</si>
  <si>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</si>
  <si>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</si>
  <si>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</si>
  <si>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</si>
  <si>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</si>
  <si>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</si>
  <si>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</si>
  <si>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</si>
  <si>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</si>
  <si>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</si>
  <si>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</si>
  <si>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</si>
  <si>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</si>
  <si>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</si>
  <si>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</si>
  <si>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</si>
  <si>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</si>
  <si>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</si>
  <si>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</si>
  <si>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</si>
  <si>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</si>
  <si>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</si>
  <si>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</si>
  <si>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</si>
  <si>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</si>
  <si>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</si>
  <si>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</si>
  <si>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</si>
  <si>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</si>
  <si>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</si>
  <si>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</si>
  <si>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</si>
  <si>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</si>
  <si>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</si>
  <si>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</si>
  <si>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</si>
  <si>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</si>
  <si>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</si>
  <si>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</si>
  <si>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</si>
  <si>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</si>
  <si>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</si>
  <si>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</si>
  <si>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</si>
  <si>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</si>
  <si>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</si>
  <si>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</si>
  <si>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</si>
  <si>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</si>
  <si>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</si>
  <si>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</si>
  <si>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</si>
  <si>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</si>
  <si>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</si>
  <si>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</si>
  <si>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</si>
  <si>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</si>
  <si>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</si>
  <si>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</si>
  <si>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</si>
  <si>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</si>
  <si>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</si>
  <si>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</si>
  <si>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</si>
  <si>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</si>
  <si>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</si>
  <si>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</si>
  <si>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</si>
  <si>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</si>
  <si>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</si>
  <si>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</si>
  <si>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</si>
  <si>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</si>
  <si>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</si>
  <si>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</si>
  <si>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</si>
  <si>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</si>
  <si>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</si>
  <si>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</si>
  <si>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</si>
  <si>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</si>
  <si>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</si>
  <si>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</si>
  <si>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</si>
  <si>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</si>
  <si>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</si>
  <si>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</si>
  <si>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</si>
  <si>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</si>
  <si>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</si>
  <si>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</si>
  <si>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</si>
  <si>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</si>
  <si>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</si>
  <si>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</si>
  <si>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</si>
  <si>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</si>
  <si>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</si>
  <si>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</si>
  <si>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</si>
  <si>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</si>
  <si>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</si>
  <si>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</si>
  <si>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</si>
  <si>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</si>
  <si>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</si>
  <si>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</si>
  <si>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</si>
  <si>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</si>
  <si>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</si>
  <si>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</si>
  <si>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</si>
  <si>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</si>
  <si>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</si>
  <si>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</si>
  <si>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</si>
  <si>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</si>
  <si>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</si>
  <si>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</si>
  <si>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</si>
  <si>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</si>
  <si>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</si>
  <si>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</si>
  <si>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</si>
  <si>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</si>
  <si>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</si>
  <si>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</si>
  <si>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</si>
  <si>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</si>
  <si>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</si>
  <si>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</si>
  <si>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</si>
  <si>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</si>
  <si>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</si>
  <si>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</si>
  <si>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</si>
  <si>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</si>
  <si>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</si>
  <si>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</si>
  <si>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</si>
  <si>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</si>
  <si>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</si>
  <si>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</si>
  <si>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</si>
  <si>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</si>
  <si>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</si>
  <si>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</si>
  <si>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</si>
  <si>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</si>
  <si>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</si>
  <si>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</si>
  <si>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</si>
  <si>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</si>
  <si>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</si>
  <si>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</si>
  <si>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</si>
  <si>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</si>
  <si>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</si>
  <si>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</si>
  <si>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</si>
  <si>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</si>
  <si>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</si>
  <si>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</si>
  <si>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</si>
  <si>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</si>
  <si>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</si>
  <si>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</si>
  <si>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</si>
  <si>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</si>
  <si>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</si>
  <si>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</si>
  <si>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</si>
  <si>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</si>
  <si>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</si>
  <si>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</si>
  <si>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</si>
  <si>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</si>
  <si>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</si>
  <si>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</si>
  <si>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</si>
  <si>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</si>
  <si>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</si>
  <si>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</si>
  <si>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</si>
  <si>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</si>
  <si>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</si>
  <si>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</si>
  <si>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</si>
  <si>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</si>
  <si>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</si>
  <si>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</si>
  <si>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</si>
  <si>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</si>
  <si>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</si>
  <si>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</si>
  <si>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</si>
  <si>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</si>
  <si>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</si>
  <si>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</si>
  <si>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</si>
  <si>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</si>
  <si>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</si>
  <si>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</si>
  <si>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</si>
  <si>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</si>
  <si>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</si>
  <si>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</si>
  <si>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</si>
  <si>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</si>
  <si>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</si>
  <si>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</si>
  <si>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</si>
  <si>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</si>
  <si>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</si>
  <si>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</si>
  <si>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</si>
  <si>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</si>
  <si>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</si>
  <si>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</si>
  <si>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</si>
  <si>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</si>
  <si>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</si>
  <si>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</si>
  <si>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</si>
  <si>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</si>
  <si>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</si>
  <si>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</si>
  <si>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</si>
  <si>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</si>
  <si>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</si>
  <si>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</si>
  <si>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</si>
  <si>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</si>
  <si>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</si>
  <si>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</si>
  <si>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</si>
  <si>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</si>
  <si>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</si>
  <si>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</si>
  <si>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</si>
  <si>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</si>
  <si>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</si>
  <si>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</si>
  <si>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</si>
  <si>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</si>
  <si>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</si>
  <si>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</si>
  <si>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</si>
  <si>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</si>
  <si>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</si>
  <si>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</si>
  <si>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</si>
  <si>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</si>
  <si>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</si>
  <si>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</si>
  <si>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</si>
  <si>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</si>
  <si>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</si>
  <si>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</si>
  <si>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</si>
  <si>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</si>
  <si>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</si>
  <si>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</si>
  <si>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</si>
  <si>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</si>
  <si>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</si>
  <si>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</si>
  <si>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</si>
  <si>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</si>
  <si>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</si>
  <si>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</si>
  <si>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</si>
  <si>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</si>
  <si>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</si>
  <si>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</si>
  <si>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</si>
  <si>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</si>
  <si>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</si>
  <si>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</si>
  <si>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</si>
  <si>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</si>
  <si>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</si>
  <si>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</si>
  <si>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</si>
  <si>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</si>
  <si>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</si>
  <si>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</si>
  <si>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</si>
  <si>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</si>
  <si>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</si>
  <si>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</si>
  <si>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</si>
  <si>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</si>
  <si>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</si>
  <si>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</si>
  <si>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</si>
  <si>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</si>
  <si>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</si>
  <si>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</si>
  <si>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</si>
  <si>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</si>
  <si>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</si>
  <si>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</si>
  <si>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</si>
  <si>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</si>
  <si>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</si>
  <si>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</si>
  <si>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</si>
  <si>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</si>
  <si>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</si>
  <si>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</si>
  <si>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</si>
  <si>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</si>
  <si>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</si>
  <si>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</si>
  <si>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</si>
  <si>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</si>
  <si>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</si>
  <si>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</si>
  <si>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</si>
  <si>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</si>
  <si>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</si>
  <si>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</si>
  <si>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</si>
  <si>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</si>
  <si>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</si>
  <si>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</si>
  <si>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</si>
  <si>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</si>
  <si>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</si>
  <si>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</si>
  <si>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</si>
  <si>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</si>
  <si>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</si>
  <si>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</si>
  <si>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</si>
  <si>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</si>
  <si>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</si>
  <si>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</si>
  <si>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</si>
  <si>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</si>
  <si>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</si>
  <si>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</si>
  <si>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</si>
  <si>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</si>
  <si>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</si>
  <si>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</si>
  <si>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</si>
  <si>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</si>
  <si>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</si>
  <si>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</si>
  <si>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</si>
  <si>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</si>
  <si>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</si>
  <si>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</si>
  <si>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</si>
  <si>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</si>
  <si>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</si>
  <si>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</si>
  <si>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</si>
  <si>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</si>
  <si>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</si>
  <si>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</si>
  <si>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</si>
  <si>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</si>
  <si>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</si>
  <si>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</si>
  <si>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</si>
  <si>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</si>
  <si>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</si>
  <si>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</si>
  <si>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</si>
  <si>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</si>
  <si>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</si>
  <si>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</si>
  <si>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</si>
  <si>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</si>
  <si>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</si>
  <si>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</si>
  <si>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</si>
  <si>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</si>
  <si>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</si>
  <si>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</si>
  <si>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</si>
  <si>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</si>
  <si>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</si>
  <si>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</si>
  <si>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</si>
  <si>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</si>
  <si>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</si>
  <si>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</si>
  <si>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</si>
  <si>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</si>
  <si>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</si>
  <si>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</si>
  <si>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</si>
  <si>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</si>
  <si>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</si>
  <si>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</si>
  <si>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</si>
  <si>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</si>
  <si>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</si>
  <si>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</si>
  <si>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</si>
  <si>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</si>
  <si>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</si>
  <si>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</si>
  <si>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</si>
  <si>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</si>
  <si>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</si>
  <si>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</si>
  <si>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</si>
  <si>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</si>
  <si>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</si>
  <si>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</si>
  <si>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</si>
  <si>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</si>
  <si>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</si>
  <si>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</si>
  <si>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</si>
  <si>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</si>
  <si>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</si>
  <si>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</si>
  <si>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</si>
  <si>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</si>
  <si>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</si>
  <si>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</si>
  <si>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</si>
  <si>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</si>
  <si>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</si>
  <si>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</si>
  <si>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</si>
  <si>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</si>
  <si>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</si>
  <si>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</si>
  <si>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</si>
  <si>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</si>
  <si>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</si>
  <si>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</si>
  <si>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</si>
  <si>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</si>
  <si>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</si>
  <si>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</si>
  <si>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</si>
  <si>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</si>
  <si>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</si>
  <si>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</si>
  <si>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</si>
  <si>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</si>
  <si>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</si>
  <si>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</si>
  <si>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</si>
  <si>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</si>
  <si>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</si>
  <si>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</si>
  <si>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</si>
  <si>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</si>
  <si>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</si>
  <si>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</si>
  <si>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</si>
  <si>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</si>
  <si>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</si>
  <si>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</si>
  <si>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</si>
  <si>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</si>
  <si>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</si>
  <si>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</si>
  <si>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</si>
  <si>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</si>
  <si>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</si>
  <si>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</si>
  <si>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</si>
  <si>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</si>
  <si>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</si>
  <si>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</si>
  <si>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</si>
  <si>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</si>
  <si>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</si>
  <si>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</si>
  <si>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</si>
  <si>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</si>
  <si>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</si>
  <si>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</si>
  <si>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</si>
  <si>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</si>
  <si>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</si>
  <si>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</si>
  <si>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</si>
  <si>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</si>
  <si>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</si>
  <si>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</si>
  <si>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</si>
  <si>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</si>
  <si>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</si>
  <si>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</si>
  <si>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</si>
  <si>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</si>
  <si>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</si>
  <si>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</si>
  <si>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</si>
  <si>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</si>
  <si>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</si>
  <si>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</si>
  <si>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</si>
  <si>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</si>
  <si>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</si>
  <si>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</si>
  <si>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</si>
  <si>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</si>
  <si>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</si>
  <si>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</si>
  <si>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</si>
  <si>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</si>
  <si>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</si>
  <si>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</si>
  <si>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</si>
  <si>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</si>
  <si>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</si>
  <si>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</si>
  <si>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</si>
  <si>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</si>
  <si>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</si>
  <si>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</si>
  <si>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</si>
  <si>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</si>
  <si>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</si>
  <si>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</si>
  <si>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</si>
  <si>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</si>
  <si>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</si>
  <si>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</si>
  <si>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</si>
  <si>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</si>
  <si>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</si>
  <si>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</si>
  <si>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</si>
  <si>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</si>
  <si>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</si>
  <si>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</si>
  <si>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</si>
  <si>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</si>
  <si>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</si>
  <si>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</si>
  <si>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</si>
  <si>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</si>
  <si>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</si>
  <si>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</si>
  <si>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</si>
  <si>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</si>
  <si>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</si>
  <si>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</si>
  <si>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</si>
  <si>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</si>
  <si>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</si>
  <si>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</si>
  <si>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</si>
  <si>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</si>
  <si>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</si>
  <si>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</si>
  <si>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</si>
  <si>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</si>
  <si>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</si>
  <si>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</si>
  <si>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</si>
  <si>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</si>
  <si>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</si>
  <si>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</si>
  <si>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</si>
  <si>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</si>
  <si>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</si>
  <si>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</si>
  <si>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</si>
  <si>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</si>
  <si>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</si>
  <si>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</si>
  <si>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</si>
  <si>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</si>
  <si>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</si>
  <si>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</si>
  <si>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</si>
  <si>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</si>
  <si>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</si>
  <si>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</si>
  <si>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</si>
  <si>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</si>
  <si>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</si>
  <si>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</si>
  <si>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</si>
  <si>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</si>
  <si>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</si>
  <si>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</si>
  <si>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</si>
  <si>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</si>
  <si>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</si>
  <si>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</si>
  <si>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</si>
  <si>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</si>
  <si>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</si>
  <si>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</si>
  <si>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</si>
  <si>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</si>
  <si>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</si>
  <si>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</si>
  <si>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</si>
  <si>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</si>
  <si>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</si>
  <si>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</si>
  <si>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</si>
  <si>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</si>
  <si>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</si>
  <si>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</si>
  <si>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</si>
  <si>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</si>
  <si>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</si>
  <si>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</si>
  <si>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</si>
  <si>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</si>
  <si>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</si>
  <si>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</si>
  <si>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</si>
  <si>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</si>
  <si>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</si>
  <si>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</si>
  <si>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</si>
  <si>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</si>
  <si>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</si>
  <si>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</si>
  <si>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</si>
  <si>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</si>
  <si>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</si>
  <si>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</si>
  <si>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</si>
  <si>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</si>
  <si>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</si>
  <si>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</si>
  <si>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</si>
  <si>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</si>
  <si>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</si>
  <si>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</si>
  <si>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</si>
  <si>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</si>
  <si>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</si>
  <si>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</si>
  <si>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</si>
  <si>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</si>
  <si>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</si>
  <si>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</si>
  <si>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</si>
  <si>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</si>
  <si>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</si>
  <si>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</si>
  <si>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</si>
  <si>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</si>
  <si>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</si>
  <si>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</si>
  <si>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</si>
  <si>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</si>
  <si>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</si>
  <si>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</si>
  <si>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</si>
  <si>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</si>
  <si>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</si>
  <si>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</si>
  <si>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</si>
  <si>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</si>
  <si>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</si>
  <si>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</si>
  <si>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</si>
  <si>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</si>
  <si>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</si>
  <si>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</si>
  <si>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</si>
  <si>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</si>
  <si>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</si>
  <si>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</si>
  <si>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</si>
  <si>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</si>
  <si>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</si>
  <si>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</si>
  <si>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</si>
  <si>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</si>
  <si>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</si>
  <si>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</si>
  <si>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</si>
  <si>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</si>
  <si>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</si>
  <si>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</si>
  <si>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</si>
  <si>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</si>
  <si>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</si>
  <si>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</si>
  <si>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</si>
  <si>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</si>
  <si>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</si>
  <si>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</si>
  <si>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</si>
  <si>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</si>
  <si>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</si>
  <si>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</si>
  <si>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</si>
  <si>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</si>
  <si>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</si>
  <si>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</si>
  <si>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</si>
  <si>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</si>
  <si>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</si>
  <si>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</si>
  <si>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</si>
  <si>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</si>
  <si>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</si>
  <si>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</si>
  <si>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</si>
  <si>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</si>
  <si>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</si>
  <si>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</si>
  <si>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</si>
  <si>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</si>
  <si>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</si>
  <si>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</si>
  <si>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</si>
  <si>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</si>
  <si>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</si>
  <si>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</si>
  <si>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</si>
  <si>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</si>
  <si>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</si>
  <si>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</si>
  <si>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</si>
  <si>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</si>
  <si>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</si>
  <si>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</si>
  <si>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</si>
  <si>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</si>
  <si>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</si>
  <si>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</si>
  <si>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</si>
  <si>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</si>
  <si>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</si>
  <si>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</si>
  <si>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</si>
  <si>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</si>
  <si>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</si>
  <si>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</si>
  <si>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</si>
  <si>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</si>
  <si>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</si>
  <si>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</si>
  <si>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</si>
  <si>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</si>
  <si>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</si>
  <si>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</si>
  <si>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</si>
  <si>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</si>
  <si>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</si>
  <si>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</si>
  <si>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</si>
  <si>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</si>
  <si>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</si>
  <si>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</si>
  <si>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</si>
  <si>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</si>
  <si>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</si>
  <si>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</si>
  <si>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</si>
  <si>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</si>
  <si>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</si>
  <si>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</si>
  <si>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</si>
  <si>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</si>
  <si>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</si>
  <si>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</si>
  <si>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</si>
  <si>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</si>
  <si>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</si>
  <si>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</si>
  <si>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</si>
  <si>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</si>
  <si>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</si>
  <si>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</si>
  <si>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</si>
  <si>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</si>
  <si>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</si>
  <si>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</si>
  <si>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</si>
  <si>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</si>
  <si>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</si>
  <si>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</si>
  <si>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</si>
  <si>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</si>
  <si>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</si>
  <si>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</si>
  <si>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</si>
  <si>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</si>
  <si>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</si>
  <si>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</si>
  <si>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</si>
  <si>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</si>
  <si>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</si>
  <si>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</si>
  <si>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</si>
  <si>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</si>
  <si>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</si>
  <si>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</si>
  <si>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</si>
  <si>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</si>
  <si>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</si>
  <si>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</si>
  <si>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</si>
  <si>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</si>
  <si>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</si>
  <si>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</si>
  <si>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</si>
  <si>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</si>
  <si>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</si>
  <si>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</si>
  <si>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</si>
  <si>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</si>
  <si>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</si>
  <si>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</si>
  <si>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</si>
  <si>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</si>
  <si>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</si>
  <si>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</si>
  <si>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</si>
  <si>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</si>
  <si>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</si>
  <si>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</si>
  <si>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</si>
  <si>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</si>
  <si>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</si>
  <si>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</si>
  <si>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</si>
  <si>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</si>
  <si>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</si>
  <si>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</si>
  <si>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</si>
  <si>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</si>
  <si>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</si>
  <si>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</si>
  <si>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</si>
  <si>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</si>
  <si>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</si>
  <si>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</si>
  <si>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</si>
  <si>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</si>
  <si>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</si>
  <si>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</si>
  <si>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</si>
  <si>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</si>
  <si>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</si>
  <si>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</si>
  <si>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</si>
  <si>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</si>
  <si>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</si>
  <si>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</si>
  <si>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</si>
  <si>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</si>
  <si>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</si>
  <si>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</si>
  <si>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</si>
  <si>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</si>
  <si>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</si>
  <si>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</si>
  <si>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</si>
  <si>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</si>
  <si>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</si>
  <si>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</si>
  <si>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</si>
  <si>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</si>
  <si>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</si>
  <si>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</si>
  <si>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</si>
  <si>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</si>
  <si>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</si>
  <si>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</si>
  <si>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</si>
  <si>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</si>
  <si>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</si>
  <si>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</si>
  <si>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</si>
  <si>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</si>
  <si>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</si>
  <si>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</si>
  <si>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</si>
  <si>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</si>
  <si>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</si>
  <si>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</si>
  <si>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</si>
  <si>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</si>
  <si>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</si>
  <si>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</si>
  <si>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</si>
  <si>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</si>
  <si>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</si>
  <si>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</si>
  <si>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</si>
  <si>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</si>
  <si>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</si>
  <si>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</si>
  <si>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</si>
  <si>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</si>
  <si>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</si>
  <si>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</si>
  <si>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</si>
  <si>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</si>
  <si>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</si>
  <si>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</si>
  <si>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</si>
  <si>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</si>
  <si>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</si>
  <si>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</si>
  <si>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</si>
  <si>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</si>
  <si>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</si>
  <si>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</si>
  <si>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</si>
  <si>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</si>
  <si>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</si>
  <si>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</si>
  <si>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</si>
  <si>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</si>
  <si>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</si>
  <si>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</si>
  <si>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</si>
  <si>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</si>
  <si>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</si>
  <si>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</si>
  <si>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</si>
  <si>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</si>
  <si>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</si>
  <si>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</si>
  <si>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</si>
  <si>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</si>
  <si>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</si>
  <si>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</si>
  <si>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</si>
  <si>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</si>
  <si>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</si>
  <si>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</si>
  <si>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</si>
  <si>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</si>
  <si>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</si>
  <si>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</si>
  <si>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</si>
  <si>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</si>
  <si>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</si>
  <si>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</si>
  <si>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</si>
  <si>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</si>
  <si>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</si>
  <si>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</si>
  <si>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</si>
  <si>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</si>
  <si>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</si>
  <si>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</si>
  <si>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</si>
  <si>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</si>
  <si>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</si>
  <si>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</si>
  <si>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</si>
  <si>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</si>
  <si>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</si>
  <si>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</si>
  <si>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</si>
  <si>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</si>
  <si>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</si>
  <si>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</si>
  <si>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</si>
  <si>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</si>
  <si>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</si>
  <si>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</si>
  <si>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</si>
  <si>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</si>
  <si>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</si>
  <si>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</si>
  <si>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</si>
  <si>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</si>
  <si>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</si>
  <si>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</si>
  <si>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</si>
  <si>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</si>
  <si>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</si>
  <si>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</si>
  <si>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</si>
  <si>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</si>
  <si>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</si>
  <si>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</si>
  <si>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</si>
  <si>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</si>
  <si>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</si>
  <si>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</si>
  <si>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</si>
  <si>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</si>
  <si>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</si>
  <si>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</si>
  <si>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</si>
  <si>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</si>
  <si>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</si>
  <si>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</si>
  <si>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</si>
  <si>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</si>
  <si>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</si>
  <si>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</si>
  <si>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</si>
  <si>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</si>
  <si>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</si>
  <si>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</si>
  <si>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</si>
  <si>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</si>
  <si>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</si>
  <si>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</si>
  <si>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</si>
  <si>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</si>
  <si>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</si>
  <si>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</si>
  <si>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</si>
  <si>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</si>
  <si>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</si>
  <si>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</si>
  <si>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</si>
  <si>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</si>
  <si>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</si>
  <si>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</si>
  <si>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</si>
  <si>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</si>
  <si>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</si>
  <si>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</si>
  <si>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</si>
  <si>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</si>
  <si>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</si>
  <si>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</si>
  <si>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</si>
  <si>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</si>
  <si>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</si>
  <si>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</si>
  <si>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</si>
  <si>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</si>
  <si>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</si>
  <si>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</si>
  <si>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</si>
  <si>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</si>
  <si>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</si>
  <si>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</si>
  <si>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</si>
  <si>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</si>
  <si>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</si>
  <si>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</si>
  <si>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</si>
  <si>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</si>
  <si>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</si>
  <si>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</si>
  <si>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</si>
  <si>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</si>
  <si>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</si>
  <si>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</si>
  <si>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</si>
  <si>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</si>
  <si>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</si>
  <si>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</si>
  <si>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</si>
  <si>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</si>
  <si>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</si>
  <si>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</si>
  <si>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</si>
  <si>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</si>
  <si>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</si>
  <si>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</si>
  <si>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</si>
  <si>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</si>
  <si>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</si>
  <si>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</si>
  <si>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</si>
  <si>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</si>
  <si>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</si>
  <si>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</si>
  <si>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</si>
  <si>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</si>
  <si>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</si>
  <si>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</si>
  <si>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</si>
  <si>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</si>
  <si>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</si>
  <si>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</si>
  <si>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</si>
  <si>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</si>
  <si>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</si>
  <si>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</si>
  <si>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</si>
  <si>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</si>
  <si>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</si>
  <si>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</si>
  <si>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</si>
  <si>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</si>
  <si>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</si>
  <si>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</si>
  <si>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</si>
  <si>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</si>
  <si>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</si>
  <si>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</si>
  <si>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</si>
  <si>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</si>
  <si>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</si>
  <si>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</si>
  <si>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</si>
  <si>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</si>
  <si>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</si>
  <si>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</si>
  <si>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</si>
  <si>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</si>
  <si>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</si>
  <si>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</si>
  <si>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</si>
  <si>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</si>
  <si>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</si>
  <si>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</si>
  <si>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</si>
  <si>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</si>
  <si>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</si>
  <si>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</si>
  <si>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</si>
  <si>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</si>
  <si>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</si>
  <si>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</si>
  <si>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</si>
  <si>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</si>
  <si>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</si>
  <si>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</si>
  <si>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</si>
  <si>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</si>
  <si>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</si>
  <si>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</si>
  <si>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</si>
  <si>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</si>
  <si>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</si>
  <si>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</si>
  <si>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</si>
  <si>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</si>
  <si>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</si>
  <si>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</si>
  <si>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</si>
  <si>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</si>
  <si>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</si>
  <si>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</si>
  <si>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</si>
  <si>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</si>
  <si>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</si>
  <si>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</si>
  <si>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</si>
  <si>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</si>
  <si>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</si>
  <si>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</si>
  <si>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</si>
  <si>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</si>
  <si>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</si>
  <si>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</si>
  <si>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</si>
  <si>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</si>
  <si>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</si>
  <si>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</si>
  <si>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</si>
  <si>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</si>
  <si>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</si>
  <si>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</si>
  <si>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</si>
  <si>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</si>
  <si>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</si>
  <si>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</si>
  <si>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</si>
  <si>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</si>
  <si>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</si>
  <si>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</si>
  <si>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</si>
  <si>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</si>
  <si>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</si>
  <si>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</si>
  <si>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</si>
  <si>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</si>
  <si>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</si>
  <si>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</si>
  <si>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</si>
  <si>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</si>
  <si>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</si>
  <si>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</si>
  <si>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</si>
  <si>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</si>
  <si>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</si>
  <si>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</si>
  <si>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</si>
  <si>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</si>
  <si>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</si>
  <si>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</si>
  <si>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</si>
  <si>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</si>
  <si>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</si>
  <si>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</si>
  <si>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</si>
  <si>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</si>
  <si>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</si>
  <si>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</si>
  <si>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</si>
  <si>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</si>
  <si>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</si>
  <si>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</si>
  <si>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</si>
  <si>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</si>
  <si>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</si>
  <si>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</si>
  <si>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</si>
  <si>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</si>
  <si>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</si>
  <si>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</si>
  <si>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</si>
  <si>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</si>
  <si>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</si>
  <si>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</si>
  <si>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</si>
  <si>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</si>
  <si>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</si>
  <si>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</si>
  <si>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</si>
  <si>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</si>
  <si>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</si>
  <si>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</si>
  <si>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</si>
  <si>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</si>
  <si>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</si>
  <si>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</si>
  <si>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</si>
  <si>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</si>
  <si>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</si>
  <si>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</si>
  <si>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</si>
  <si>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</si>
  <si>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</si>
  <si>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</si>
  <si>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</si>
  <si>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</si>
  <si>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</si>
  <si>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</si>
  <si>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</si>
  <si>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</si>
  <si>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</si>
  <si>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</si>
  <si>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</si>
  <si>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</si>
  <si>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</si>
  <si>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</si>
  <si>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</si>
  <si>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</si>
  <si>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</si>
  <si>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</si>
  <si>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</si>
  <si>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</si>
  <si>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</si>
  <si>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</si>
  <si>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</si>
  <si>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</si>
  <si>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</si>
  <si>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</si>
  <si>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</si>
  <si>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</si>
  <si>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</si>
  <si>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</si>
  <si>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</si>
  <si>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</si>
  <si>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</si>
  <si>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</si>
  <si>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</si>
  <si>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</si>
  <si>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</si>
  <si>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</si>
  <si>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</si>
  <si>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</si>
  <si>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</si>
  <si>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</si>
  <si>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</si>
  <si>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</si>
  <si>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</si>
  <si>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</si>
  <si>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</si>
  <si>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</si>
  <si>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</si>
  <si>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</si>
  <si>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</si>
  <si>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</si>
  <si>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</si>
  <si>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</si>
  <si>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</si>
  <si>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</si>
  <si>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</si>
  <si>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</si>
  <si>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</si>
  <si>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</si>
  <si>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</si>
  <si>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</si>
  <si>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</si>
  <si>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</si>
  <si>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</si>
  <si>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</si>
  <si>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</si>
  <si>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</si>
  <si>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</si>
  <si>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</si>
  <si>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</si>
  <si>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</si>
  <si>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</si>
  <si>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</si>
  <si>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</si>
  <si>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</si>
  <si>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</si>
  <si>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</si>
  <si>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</si>
  <si>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</si>
  <si>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</si>
  <si>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</si>
  <si>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</si>
  <si>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</si>
  <si>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</si>
  <si>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</si>
  <si>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</si>
  <si>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</si>
  <si>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</si>
  <si>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</si>
  <si>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</si>
  <si>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</si>
  <si>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</si>
  <si>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</si>
  <si>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</si>
  <si>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</si>
  <si>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</si>
  <si>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</si>
  <si>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</si>
  <si>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</si>
  <si>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</si>
  <si>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</si>
  <si>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</si>
  <si>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</si>
  <si>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</si>
  <si>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</si>
  <si>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</si>
  <si>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</si>
  <si>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</si>
  <si>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</si>
  <si>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</si>
  <si>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</si>
  <si>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</si>
  <si>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</si>
  <si>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</si>
  <si>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</si>
  <si>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</si>
  <si>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</si>
  <si>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</si>
  <si>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</si>
  <si>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</si>
  <si>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</si>
  <si>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</si>
  <si>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</si>
  <si>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</si>
  <si>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</si>
  <si>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</si>
  <si>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</si>
  <si>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</si>
  <si>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</si>
  <si>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</si>
  <si>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</si>
  <si>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</si>
  <si>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</si>
  <si>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</si>
  <si>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</si>
  <si>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</si>
  <si>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</si>
  <si>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</si>
  <si>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</si>
  <si>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</si>
  <si>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</si>
  <si>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</si>
  <si>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</si>
  <si>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</si>
  <si>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</si>
  <si>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</si>
  <si>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</si>
  <si>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</si>
  <si>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</si>
  <si>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</si>
  <si>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</si>
  <si>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</si>
  <si>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</si>
  <si>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</si>
  <si>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</si>
  <si>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</si>
  <si>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</si>
  <si>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</si>
  <si>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</si>
  <si>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</si>
  <si>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</si>
  <si>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</si>
  <si>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</si>
  <si>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</si>
  <si>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</si>
  <si>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</si>
  <si>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</si>
  <si>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</si>
  <si>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</si>
  <si>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</si>
  <si>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</si>
  <si>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</si>
  <si>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</si>
  <si>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</si>
  <si>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</si>
  <si>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</si>
  <si>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</si>
  <si>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</si>
  <si>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</si>
  <si>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</si>
  <si>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</si>
  <si>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</si>
  <si>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</si>
  <si>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</si>
  <si>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</si>
  <si>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</si>
  <si>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</si>
  <si>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</si>
  <si>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</si>
  <si>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</si>
  <si>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</si>
  <si>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</si>
  <si>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</si>
  <si>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</si>
  <si>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</si>
  <si>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</si>
  <si>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</si>
  <si>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</si>
  <si>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</si>
  <si>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</si>
  <si>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</si>
  <si>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</si>
  <si>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</si>
  <si>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</si>
  <si>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</si>
  <si>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</si>
  <si>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</si>
  <si>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</si>
  <si>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</si>
  <si>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</si>
  <si>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</si>
  <si>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</si>
  <si>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</si>
  <si>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</si>
  <si>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</si>
  <si>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</si>
  <si>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</si>
  <si>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</si>
  <si>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</si>
  <si>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</si>
  <si>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</si>
  <si>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</si>
  <si>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</si>
  <si>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</si>
  <si>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</si>
  <si>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</si>
  <si>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</si>
  <si>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</si>
  <si>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</si>
  <si>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</si>
  <si>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</si>
  <si>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</si>
  <si>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</si>
  <si>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</si>
  <si>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</si>
  <si>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</si>
  <si>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</si>
  <si>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</si>
  <si>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</si>
  <si>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</si>
  <si>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</si>
  <si>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</si>
  <si>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</si>
  <si>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</si>
  <si>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</si>
  <si>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</si>
  <si>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</si>
  <si>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</si>
  <si>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</si>
  <si>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</si>
  <si>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</si>
  <si>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</si>
  <si>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</si>
  <si>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</si>
  <si>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</si>
  <si>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</si>
  <si>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</si>
  <si>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</si>
  <si>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</si>
  <si>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</si>
  <si>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</si>
  <si>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</si>
  <si>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</si>
  <si>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</si>
  <si>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</si>
  <si>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</si>
  <si>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</si>
  <si>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</si>
  <si>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</si>
  <si>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</si>
  <si>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</si>
  <si>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</si>
  <si>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</si>
  <si>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</si>
  <si>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</si>
  <si>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</si>
  <si>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</si>
  <si>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</si>
  <si>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</si>
  <si>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</si>
  <si>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</si>
  <si>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</si>
  <si>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</si>
  <si>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</si>
  <si>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</si>
  <si>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</si>
  <si>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</si>
  <si>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</si>
  <si>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</si>
  <si>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</si>
  <si>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</si>
  <si>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</si>
  <si>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</si>
  <si>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</si>
  <si>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</si>
  <si>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</si>
  <si>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</si>
  <si>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</si>
  <si>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</si>
  <si>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</si>
  <si>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</si>
  <si>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</si>
  <si>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</si>
  <si>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</si>
  <si>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</si>
  <si>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</si>
  <si>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</si>
  <si>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</si>
  <si>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</si>
  <si>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</si>
  <si>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</si>
  <si>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</si>
  <si>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</si>
  <si>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</si>
  <si>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</si>
  <si>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</si>
  <si>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</si>
  <si>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</si>
  <si>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</si>
  <si>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</si>
  <si>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</si>
  <si>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</si>
  <si>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</si>
  <si>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</si>
  <si>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</si>
  <si>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</si>
  <si>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</si>
  <si>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</si>
  <si>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</si>
  <si>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</si>
  <si>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</si>
  <si>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</si>
  <si>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</si>
  <si>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</si>
  <si>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</si>
  <si>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</si>
  <si>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</si>
  <si>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</si>
  <si>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</si>
  <si>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</si>
  <si>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</si>
  <si>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</si>
  <si>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</si>
  <si>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</si>
  <si>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</si>
  <si>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</si>
  <si>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</si>
  <si>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</si>
  <si>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</si>
  <si>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</si>
  <si>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</si>
  <si>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</si>
  <si>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</si>
  <si>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</si>
  <si>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</si>
  <si>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</si>
  <si>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</si>
  <si>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</si>
  <si>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</si>
  <si>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</si>
  <si>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</si>
  <si>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</si>
  <si>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</si>
  <si>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</si>
  <si>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</si>
  <si>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</si>
  <si>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</si>
  <si>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</si>
  <si>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</si>
  <si>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</si>
  <si>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</si>
  <si>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</si>
  <si>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</si>
  <si>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</si>
  <si>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</si>
  <si>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</si>
  <si>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</si>
  <si>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</si>
  <si>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</si>
  <si>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</si>
  <si>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</si>
  <si>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</si>
  <si>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</si>
  <si>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</si>
  <si>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</si>
  <si>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</si>
  <si>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</si>
  <si>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</si>
  <si>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</si>
  <si>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</si>
  <si>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</si>
  <si>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</si>
  <si>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</si>
  <si>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</si>
  <si>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</si>
  <si>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</si>
  <si>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</si>
  <si>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</si>
  <si>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</si>
  <si>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</si>
  <si>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</si>
  <si>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</si>
  <si>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</si>
  <si>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</si>
  <si>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</si>
  <si>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</si>
  <si>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</si>
  <si>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</si>
  <si>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</si>
  <si>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</si>
  <si>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</si>
  <si>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</si>
  <si>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</si>
  <si>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</si>
  <si>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</si>
  <si>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</si>
  <si>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</si>
  <si>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</si>
  <si>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</si>
  <si>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</si>
  <si>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</si>
  <si>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</si>
  <si>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</si>
  <si>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</si>
  <si>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</si>
  <si>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</si>
  <si>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</si>
  <si>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</si>
  <si>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</si>
  <si>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</si>
  <si>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</si>
  <si>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</si>
  <si>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</si>
  <si>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</si>
  <si>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</si>
  <si>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</si>
  <si>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</si>
  <si>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</si>
  <si>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</si>
  <si>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</si>
  <si>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</si>
  <si>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</si>
  <si>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</si>
  <si>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</si>
  <si>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</si>
  <si>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</si>
  <si>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</si>
  <si>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</si>
  <si>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</si>
  <si>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</si>
  <si>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</si>
  <si>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</si>
  <si>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</si>
  <si>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</si>
  <si>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</si>
  <si>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</si>
  <si>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</si>
  <si>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</si>
  <si>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</si>
  <si>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</si>
  <si>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</si>
  <si>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</si>
  <si>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</si>
  <si>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</si>
  <si>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</si>
  <si>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</si>
  <si>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</si>
  <si>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</si>
  <si>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</si>
  <si>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</si>
  <si>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</si>
  <si>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</si>
  <si>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</si>
  <si>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</si>
  <si>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</si>
  <si>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</si>
  <si>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</si>
  <si>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</si>
  <si>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</si>
  <si>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</si>
  <si>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</si>
  <si>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</si>
  <si>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</si>
  <si>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</si>
  <si>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</si>
  <si>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</si>
  <si>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</si>
  <si>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</si>
  <si>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</si>
  <si>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</si>
  <si>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</si>
  <si>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</si>
  <si>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</si>
  <si>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</si>
  <si>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</si>
  <si>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</si>
  <si>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</si>
  <si>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</si>
  <si>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</si>
  <si>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</si>
  <si>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</si>
  <si>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</si>
  <si>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</si>
  <si>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</si>
  <si>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</si>
  <si>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</si>
  <si>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</si>
  <si>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</si>
  <si>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</si>
  <si>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</si>
  <si>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</si>
  <si>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</si>
  <si>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</si>
  <si>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</si>
  <si>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</si>
  <si>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</si>
  <si>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</si>
  <si>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</si>
  <si>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</si>
  <si>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</si>
  <si>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</si>
  <si>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</si>
  <si>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</si>
  <si>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</si>
  <si>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</si>
  <si>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</si>
  <si>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</si>
  <si>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</si>
  <si>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</si>
  <si>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</si>
  <si>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</si>
  <si>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</si>
  <si>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</si>
  <si>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</si>
  <si>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</si>
  <si>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</si>
  <si>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</si>
  <si>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</si>
  <si>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</si>
  <si>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</si>
  <si>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</si>
  <si>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</si>
  <si>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</si>
  <si>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</si>
  <si>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</si>
  <si>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</si>
  <si>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</si>
  <si>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</si>
  <si>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</si>
  <si>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</si>
  <si>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</si>
  <si>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</si>
  <si>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</si>
  <si>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</si>
  <si>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</si>
  <si>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</si>
  <si>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</si>
  <si>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</si>
  <si>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</si>
  <si>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</si>
  <si>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</si>
  <si>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</si>
  <si>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</si>
  <si>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</si>
  <si>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</si>
  <si>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</si>
  <si>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</si>
  <si>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</si>
  <si>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</si>
  <si>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</si>
  <si>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</si>
  <si>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</si>
  <si>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</si>
  <si>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</si>
  <si>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</si>
  <si>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</si>
  <si>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</si>
  <si>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</si>
  <si>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</si>
  <si>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</si>
  <si>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</si>
  <si>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</si>
  <si>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</si>
  <si>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</si>
  <si>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</si>
  <si>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</si>
  <si>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</si>
  <si>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</si>
  <si>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</si>
  <si>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</si>
  <si>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</si>
  <si>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</si>
  <si>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</si>
  <si>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</si>
  <si>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</si>
  <si>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</si>
  <si>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</si>
  <si>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</si>
  <si>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</si>
  <si>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</si>
  <si>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</si>
  <si>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</si>
  <si>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</si>
  <si>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</si>
  <si>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</si>
  <si>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</si>
  <si>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</si>
  <si>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</si>
  <si>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</si>
  <si>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</si>
  <si>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</si>
  <si>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</si>
  <si>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</si>
  <si>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</si>
  <si>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</si>
  <si>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</si>
  <si>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</si>
  <si>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</si>
  <si>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</si>
  <si>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</si>
  <si>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</si>
  <si>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</si>
  <si>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</si>
  <si>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</si>
  <si>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</si>
  <si>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</si>
  <si>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</si>
  <si>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</si>
  <si>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</si>
  <si>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</si>
  <si>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</si>
  <si>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</si>
  <si>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</si>
  <si>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</si>
  <si>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</si>
  <si>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</si>
  <si>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</si>
  <si>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</si>
  <si>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</si>
  <si>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</si>
  <si>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</si>
  <si>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</si>
  <si>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</si>
  <si>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</si>
  <si>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</si>
  <si>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</si>
  <si>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</si>
  <si>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</si>
  <si>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</si>
  <si>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</si>
  <si>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</si>
  <si>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</si>
  <si>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</si>
  <si>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</si>
  <si>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</si>
  <si>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</si>
  <si>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</si>
  <si>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</si>
  <si>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</si>
  <si>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</si>
  <si>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</si>
  <si>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</si>
  <si>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</si>
  <si>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</si>
  <si>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</si>
  <si>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</si>
  <si>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</si>
  <si>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</si>
  <si>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</si>
  <si>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</si>
  <si>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</si>
  <si>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</si>
  <si>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</si>
  <si>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</si>
  <si>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</si>
  <si>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</si>
  <si>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</si>
  <si>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</si>
  <si>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</si>
  <si>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</si>
  <si>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</si>
  <si>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</si>
  <si>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</si>
  <si>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</si>
  <si>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</si>
  <si>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</si>
  <si>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</si>
  <si>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</si>
  <si>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</si>
  <si>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</si>
  <si>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</si>
  <si>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</si>
  <si>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</si>
  <si>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</si>
  <si>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</si>
  <si>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</si>
  <si>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</si>
  <si>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</si>
  <si>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</si>
  <si>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</si>
  <si>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</si>
  <si>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</si>
  <si>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</si>
  <si>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</si>
  <si>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</si>
  <si>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</si>
  <si>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</si>
  <si>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</si>
  <si>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</si>
  <si>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</si>
  <si>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</si>
  <si>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</si>
  <si>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</si>
  <si>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</si>
  <si>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</si>
  <si>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</si>
  <si>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</si>
  <si>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</si>
  <si>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</si>
  <si>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</si>
  <si>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</si>
  <si>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</si>
  <si>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</si>
  <si>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</si>
  <si>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</si>
  <si>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</si>
  <si>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</si>
  <si>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</si>
  <si>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</si>
  <si>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</si>
  <si>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</si>
  <si>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</si>
  <si>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</si>
  <si>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</si>
  <si>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</si>
  <si>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</si>
  <si>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</si>
  <si>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</si>
  <si>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</si>
  <si>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</si>
  <si>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</si>
  <si>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</si>
  <si>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</si>
  <si>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</si>
  <si>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</si>
  <si>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</si>
  <si>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</si>
  <si>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</si>
  <si>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</si>
  <si>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</si>
  <si>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</si>
  <si>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</si>
  <si>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</si>
  <si>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</si>
  <si>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</si>
  <si>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</si>
  <si>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</si>
  <si>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</si>
  <si>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</si>
  <si>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</si>
  <si>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</si>
  <si>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</si>
  <si>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</si>
  <si>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</si>
  <si>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</si>
  <si>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</si>
  <si>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</si>
  <si>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</si>
  <si>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</si>
  <si>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</si>
  <si>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</si>
  <si>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</si>
  <si>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</si>
  <si>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</si>
  <si>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</si>
  <si>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</si>
  <si>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</si>
  <si>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</si>
  <si>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</si>
  <si>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</si>
  <si>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</si>
  <si>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</si>
  <si>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</si>
  <si>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</si>
  <si>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</si>
  <si>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</si>
  <si>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</si>
  <si>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</si>
  <si>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</si>
  <si>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</si>
  <si>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</si>
  <si>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</si>
  <si>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</si>
  <si>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</si>
  <si>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</si>
  <si>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</si>
  <si>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</si>
  <si>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</si>
  <si>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</si>
  <si>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</si>
  <si>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</si>
  <si>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</si>
  <si>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</si>
  <si>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</si>
  <si>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</si>
  <si>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</si>
  <si>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</si>
  <si>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</si>
  <si>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</si>
  <si>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</si>
  <si>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</si>
  <si>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</si>
  <si>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</si>
  <si>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</si>
  <si>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</si>
  <si>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</si>
  <si>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</si>
  <si>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</si>
  <si>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</si>
  <si>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</si>
  <si>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</si>
  <si>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</si>
  <si>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</si>
  <si>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</si>
  <si>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</si>
  <si>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</si>
  <si>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</si>
  <si>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</si>
  <si>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</si>
  <si>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</si>
  <si>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</si>
  <si>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</si>
  <si>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</si>
  <si>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</si>
  <si>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</si>
  <si>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</si>
  <si>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</si>
  <si>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</si>
  <si>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</si>
  <si>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</si>
  <si>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</si>
  <si>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</si>
  <si>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</si>
  <si>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</si>
  <si>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</si>
  <si>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</si>
  <si>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</si>
  <si>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</si>
  <si>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</si>
  <si>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</si>
  <si>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</si>
  <si>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</si>
  <si>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</si>
  <si>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</si>
  <si>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</si>
  <si>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</si>
  <si>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</si>
  <si>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</si>
  <si>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</si>
  <si>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</si>
  <si>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</si>
  <si>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</si>
  <si>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</si>
  <si>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</si>
  <si>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</si>
  <si>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</si>
  <si>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</si>
  <si>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</si>
  <si>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</si>
  <si>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</si>
  <si>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</si>
  <si>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</si>
  <si>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</si>
  <si>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</si>
  <si>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</si>
  <si>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</si>
  <si>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</si>
  <si>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</si>
  <si>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</si>
  <si>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</si>
  <si>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</si>
  <si>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</si>
  <si>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</si>
  <si>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</si>
  <si>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</si>
  <si>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</si>
  <si>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</si>
  <si>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</si>
  <si>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</si>
  <si>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</si>
  <si>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</si>
  <si>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</si>
  <si>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</si>
  <si>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</si>
  <si>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</si>
  <si>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</si>
  <si>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</si>
  <si>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</si>
  <si>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</si>
  <si>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</si>
  <si>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</si>
  <si>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</si>
  <si>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</si>
  <si>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</si>
  <si>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</si>
  <si>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</si>
  <si>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</si>
  <si>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</si>
  <si>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</si>
  <si>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</si>
  <si>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</si>
  <si>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</si>
  <si>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</si>
  <si>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</si>
  <si>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</si>
  <si>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</si>
  <si>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</si>
  <si>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</si>
  <si>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</si>
  <si>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</si>
  <si>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</si>
  <si>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</si>
  <si>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</si>
  <si>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</si>
  <si>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</si>
  <si>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</si>
  <si>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</si>
  <si>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</si>
  <si>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</si>
  <si>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</si>
  <si>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</si>
  <si>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</si>
  <si>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</si>
  <si>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</si>
  <si>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</si>
  <si>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</si>
  <si>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</si>
  <si>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</si>
  <si>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</si>
  <si>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</si>
  <si>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</si>
  <si>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</si>
  <si>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</si>
  <si>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</si>
  <si>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</si>
  <si>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</si>
  <si>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</si>
  <si>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</si>
  <si>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</si>
  <si>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</si>
  <si>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</si>
  <si>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</si>
  <si>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</si>
  <si>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</si>
  <si>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</si>
  <si>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</si>
  <si>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</si>
  <si>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</si>
  <si>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</si>
  <si>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</si>
  <si>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</si>
  <si>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</si>
  <si>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</si>
  <si>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</si>
  <si>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</si>
  <si>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</si>
  <si>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</si>
  <si>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</si>
  <si>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</si>
  <si>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</si>
  <si>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</si>
  <si>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</si>
  <si>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</si>
  <si>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</si>
  <si>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</si>
  <si>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</si>
  <si>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</si>
  <si>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</si>
  <si>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</si>
  <si>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</si>
  <si>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</si>
  <si>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</si>
  <si>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</si>
  <si>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</si>
  <si>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</si>
  <si>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</si>
  <si>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</si>
  <si>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</si>
  <si>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</si>
  <si>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</si>
  <si>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</si>
  <si>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</si>
  <si>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</si>
  <si>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</si>
  <si>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</si>
  <si>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</si>
  <si>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</si>
  <si>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</si>
  <si>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</si>
  <si>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</si>
  <si>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</si>
  <si>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</si>
  <si>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</si>
  <si>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</si>
  <si>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</si>
  <si>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</si>
  <si>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</si>
  <si>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</si>
  <si>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</si>
  <si>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</si>
  <si>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</si>
  <si>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</si>
  <si>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</si>
  <si>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</si>
  <si>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</si>
  <si>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</si>
  <si>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</si>
  <si>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</si>
  <si>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</si>
  <si>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</si>
  <si>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</si>
  <si>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</si>
  <si>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</si>
  <si>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</si>
  <si>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</si>
  <si>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</si>
  <si>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</si>
  <si>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</si>
  <si>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</si>
  <si>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</si>
  <si>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</si>
  <si>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</si>
  <si>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</si>
  <si>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</si>
  <si>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</si>
  <si>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</si>
  <si>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</si>
  <si>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</si>
  <si>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</si>
  <si>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</si>
  <si>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</si>
  <si>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</si>
  <si>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</si>
  <si>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</si>
  <si>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</si>
  <si>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</si>
  <si>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</si>
  <si>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</si>
  <si>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</si>
  <si>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</si>
  <si>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</si>
  <si>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</si>
  <si>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</si>
  <si>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</si>
  <si>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</si>
  <si>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</si>
  <si>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</si>
  <si>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</si>
  <si>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</si>
  <si>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</si>
  <si>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</si>
  <si>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</si>
  <si>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</si>
  <si>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</si>
  <si>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</si>
  <si>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</si>
  <si>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</si>
  <si>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</si>
  <si>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</si>
  <si>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</si>
  <si>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</si>
  <si>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</si>
  <si>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</si>
  <si>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</si>
  <si>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</si>
  <si>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</si>
  <si>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</si>
  <si>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</si>
  <si>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</si>
  <si>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</si>
  <si>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</si>
  <si>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</si>
  <si>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</si>
  <si>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</si>
  <si>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</si>
  <si>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</si>
  <si>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</si>
  <si>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</si>
  <si>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</si>
  <si>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</si>
  <si>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</si>
  <si>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</si>
  <si>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</si>
  <si>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</si>
  <si>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</si>
  <si>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</si>
  <si>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</si>
  <si>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</si>
  <si>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</si>
  <si>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</si>
  <si>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</si>
  <si>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</si>
  <si>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</si>
  <si>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</si>
  <si>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</si>
  <si>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</si>
  <si>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</si>
  <si>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</si>
  <si>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</si>
  <si>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</si>
  <si>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</si>
  <si>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</si>
  <si>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</si>
  <si>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</si>
  <si>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</si>
  <si>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</si>
  <si>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</si>
  <si>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</si>
  <si>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</si>
  <si>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</si>
  <si>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</si>
  <si>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</si>
  <si>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</si>
  <si>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</si>
  <si>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</si>
  <si>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</si>
  <si>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</si>
  <si>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</si>
  <si>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</si>
  <si>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</si>
  <si>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</si>
  <si>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</si>
  <si>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</si>
  <si>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</si>
  <si>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</si>
  <si>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</si>
  <si>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</si>
  <si>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</si>
  <si>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</si>
  <si>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</si>
  <si>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</si>
  <si>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</si>
  <si>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</si>
  <si>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</si>
  <si>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</si>
  <si>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</si>
  <si>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</si>
  <si>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</si>
  <si>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</si>
  <si>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</si>
  <si>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</si>
  <si>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</si>
  <si>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</si>
  <si>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</si>
  <si>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</si>
  <si>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</si>
  <si>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</si>
  <si>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</si>
  <si>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</si>
  <si>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</si>
  <si>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</si>
  <si>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</si>
  <si>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</si>
  <si>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</si>
  <si>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</si>
  <si>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</si>
  <si>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</si>
  <si>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</si>
  <si>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</si>
  <si>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</si>
  <si>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</si>
  <si>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</si>
  <si>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</si>
  <si>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</si>
  <si>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</si>
  <si>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</si>
  <si>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</si>
  <si>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</si>
  <si>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</si>
  <si>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</si>
  <si>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</si>
  <si>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</si>
  <si>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</si>
  <si>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</si>
  <si>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</si>
  <si>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</si>
  <si>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</si>
  <si>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</si>
  <si>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</si>
  <si>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</si>
  <si>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</si>
  <si>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</si>
  <si>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</si>
  <si>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</si>
  <si>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</si>
  <si>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</si>
  <si>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</si>
  <si>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</si>
  <si>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</si>
  <si>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</si>
  <si>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</si>
  <si>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</si>
  <si>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</si>
  <si>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</si>
  <si>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</si>
  <si>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</si>
  <si>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</si>
  <si>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</si>
  <si>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</si>
  <si>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</si>
  <si>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</si>
  <si>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</si>
  <si>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</si>
  <si>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</si>
  <si>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</si>
  <si>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</si>
  <si>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</si>
  <si>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</si>
  <si>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</si>
  <si>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</si>
  <si>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</si>
  <si>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</si>
  <si>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</si>
  <si>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</si>
  <si>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</si>
  <si>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</si>
  <si>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</si>
  <si>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</si>
  <si>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</si>
  <si>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</si>
  <si>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</si>
  <si>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</si>
  <si>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</si>
  <si>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</si>
  <si>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</si>
  <si>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</si>
  <si>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</si>
  <si>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</si>
  <si>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</si>
  <si>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</si>
  <si>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</si>
  <si>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</si>
  <si>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</si>
  <si>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</si>
  <si>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</si>
  <si>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</si>
  <si>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</si>
  <si>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</si>
  <si>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</si>
  <si>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</si>
  <si>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</si>
  <si>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</si>
  <si>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</si>
  <si>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</si>
  <si>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</si>
  <si>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</si>
  <si>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</si>
  <si>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</si>
  <si>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</si>
  <si>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</si>
  <si>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</si>
  <si>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</si>
  <si>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</si>
  <si>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</si>
  <si>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</si>
  <si>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</si>
  <si>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</si>
  <si>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</si>
  <si>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</si>
  <si>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</si>
  <si>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</si>
  <si>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</si>
  <si>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</si>
  <si>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</si>
  <si>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</si>
  <si>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</si>
  <si>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</si>
  <si>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</si>
  <si>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</si>
  <si>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</si>
  <si>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</si>
  <si>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</si>
  <si>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</si>
  <si>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</si>
  <si>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</si>
  <si>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</si>
  <si>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</si>
  <si>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</si>
  <si>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</si>
  <si>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</si>
  <si>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</si>
  <si>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</si>
  <si>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</si>
  <si>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</si>
  <si>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</si>
  <si>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</si>
  <si>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</si>
  <si>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</si>
  <si>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</si>
  <si>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</si>
  <si>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</si>
  <si>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</si>
  <si>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</si>
  <si>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</si>
  <si>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</si>
  <si>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</si>
  <si>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</si>
  <si>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</si>
  <si>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</si>
  <si>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</si>
  <si>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</si>
  <si>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</si>
  <si>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</si>
  <si>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</si>
  <si>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</si>
  <si>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</si>
  <si>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</si>
  <si>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</si>
  <si>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</si>
  <si>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</si>
  <si>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</si>
  <si>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</si>
  <si>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</si>
  <si>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</si>
  <si>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</si>
  <si>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</si>
  <si>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</si>
  <si>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</si>
  <si>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</si>
  <si>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</si>
  <si>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</si>
  <si>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</si>
  <si>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</si>
  <si>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</si>
  <si>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</si>
  <si>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</si>
  <si>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</si>
  <si>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</si>
  <si>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</si>
  <si>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</si>
  <si>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</si>
  <si>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</si>
  <si>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</si>
  <si>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</si>
  <si>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</si>
  <si>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</si>
  <si>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</si>
  <si>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</si>
  <si>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</si>
  <si>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</si>
  <si>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</si>
  <si>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</si>
  <si>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</si>
  <si>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</si>
  <si>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</si>
  <si>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</si>
  <si>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</si>
  <si>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</si>
  <si>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</si>
  <si>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</si>
  <si>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</si>
  <si>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</si>
  <si>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</si>
  <si>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</si>
  <si>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</si>
  <si>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</si>
  <si>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</si>
  <si>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</si>
  <si>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</si>
  <si>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</si>
  <si>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</si>
  <si>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</si>
  <si>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</si>
  <si>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</si>
  <si>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</si>
  <si>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</si>
  <si>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</si>
  <si>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</si>
  <si>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</si>
  <si>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</si>
  <si>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</si>
  <si>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</si>
  <si>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</si>
  <si>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</si>
  <si>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</si>
  <si>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</si>
  <si>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</si>
  <si>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</si>
  <si>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</si>
  <si>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</si>
  <si>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</si>
  <si>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</si>
  <si>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</si>
  <si>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</si>
  <si>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</si>
  <si>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</si>
  <si>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</si>
  <si>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</si>
  <si>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</si>
  <si>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</si>
  <si>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</si>
  <si>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</si>
  <si>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</si>
  <si>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</si>
  <si>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</si>
  <si>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</si>
  <si>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</si>
  <si>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</si>
  <si>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</si>
  <si>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</si>
  <si>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</si>
  <si>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</si>
  <si>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</si>
  <si>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</si>
  <si>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</si>
  <si>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</si>
  <si>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</si>
  <si>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</si>
  <si>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</si>
  <si>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</si>
  <si>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</si>
  <si>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</si>
  <si>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</si>
  <si>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</si>
  <si>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</si>
  <si>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</si>
  <si>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</si>
  <si>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</si>
  <si>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</si>
  <si>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</si>
  <si>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</si>
  <si>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</si>
  <si>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</si>
  <si>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</si>
  <si>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</si>
  <si>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</si>
  <si>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</si>
  <si>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</si>
  <si>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</si>
  <si>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</si>
  <si>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</si>
  <si>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</si>
  <si>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</si>
  <si>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</si>
  <si>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</si>
  <si>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</si>
  <si>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</si>
  <si>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</si>
  <si>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</si>
  <si>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</si>
  <si>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</si>
  <si>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</si>
  <si>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</si>
  <si>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</si>
  <si>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</si>
  <si>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</si>
  <si>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</si>
  <si>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</si>
  <si>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</si>
  <si>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</si>
  <si>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</si>
  <si>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</si>
  <si>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</si>
  <si>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</si>
  <si>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</si>
  <si>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</si>
  <si>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</si>
  <si>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</si>
  <si>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</si>
  <si>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</si>
  <si>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</si>
  <si>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</si>
  <si>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</si>
  <si>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</si>
  <si>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</si>
  <si>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</si>
  <si>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</si>
  <si>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</si>
  <si>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</si>
  <si>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</si>
  <si>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</si>
  <si>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</si>
  <si>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</si>
  <si>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</si>
  <si>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</si>
  <si>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</si>
  <si>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</si>
  <si>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</si>
  <si>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</si>
  <si>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</si>
  <si>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</si>
  <si>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</si>
  <si>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</si>
  <si>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</si>
  <si>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</si>
  <si>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</si>
  <si>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</si>
  <si>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</si>
  <si>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</si>
  <si>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</si>
  <si>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</si>
  <si>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</si>
  <si>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</si>
  <si>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</si>
  <si>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</si>
  <si>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</si>
  <si>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</si>
  <si>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</si>
  <si>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</si>
  <si>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</si>
  <si>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</si>
  <si>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</si>
  <si>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</si>
  <si>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</si>
  <si>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</si>
  <si>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</si>
  <si>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</si>
  <si>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</si>
  <si>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</si>
  <si>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</si>
  <si>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</si>
  <si>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</si>
  <si>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</si>
  <si>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</si>
  <si>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</si>
  <si>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</si>
  <si>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</si>
  <si>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</si>
  <si>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</si>
  <si>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</si>
  <si>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</si>
  <si>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</si>
  <si>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</si>
  <si>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</si>
  <si>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</si>
  <si>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</si>
  <si>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</si>
  <si>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</si>
  <si>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</si>
  <si>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</si>
  <si>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</si>
  <si>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</si>
  <si>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</si>
  <si>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</si>
  <si>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</si>
  <si>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</si>
  <si>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</si>
  <si>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</si>
  <si>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</si>
  <si>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</si>
  <si>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</si>
  <si>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</si>
  <si>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</si>
  <si>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</si>
  <si>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</si>
  <si>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</si>
  <si>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</si>
  <si>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</si>
  <si>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</si>
  <si>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</si>
  <si>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</si>
  <si>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</si>
  <si>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</si>
  <si>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</si>
  <si>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</si>
  <si>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</si>
  <si>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</si>
  <si>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</si>
  <si>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</si>
  <si>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</si>
  <si>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</si>
  <si>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</si>
  <si>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</si>
  <si>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</si>
  <si>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</si>
  <si>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</si>
  <si>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</si>
  <si>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</si>
  <si>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</si>
  <si>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</si>
  <si>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</si>
  <si>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</si>
  <si>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</si>
  <si>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</si>
  <si>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</si>
  <si>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</si>
  <si>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</si>
  <si>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</si>
  <si>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</si>
  <si>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</si>
  <si>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</si>
  <si>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</si>
  <si>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</si>
  <si>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</si>
  <si>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</si>
  <si>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</si>
  <si>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</si>
  <si>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</si>
  <si>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</si>
  <si>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</si>
  <si>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</si>
  <si>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</si>
  <si>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</si>
  <si>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</si>
  <si>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</si>
  <si>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</si>
  <si>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</si>
  <si>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</si>
  <si>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</si>
  <si>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</si>
  <si>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</si>
  <si>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</si>
  <si>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</si>
  <si>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</si>
  <si>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</si>
  <si>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</si>
  <si>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</si>
  <si>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</si>
  <si>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</si>
  <si>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</si>
  <si>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</si>
  <si>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</si>
  <si>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</si>
  <si>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</si>
  <si>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</si>
  <si>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</si>
  <si>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</si>
  <si>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</si>
  <si>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</si>
  <si>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</si>
  <si>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</si>
  <si>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</si>
  <si>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</si>
  <si>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</si>
  <si>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</si>
  <si>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</si>
  <si>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</si>
  <si>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</si>
  <si>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</si>
  <si>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</si>
  <si>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</si>
  <si>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</si>
  <si>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</si>
  <si>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</si>
  <si>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</si>
  <si>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</si>
  <si>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</si>
  <si>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</si>
  <si>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</si>
  <si>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</si>
  <si>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</si>
  <si>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</si>
  <si>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</si>
  <si>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</si>
  <si>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</si>
  <si>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</si>
  <si>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</si>
  <si>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</si>
  <si>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</si>
  <si>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</si>
  <si>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</si>
  <si>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</si>
  <si>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</si>
  <si>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</si>
  <si>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</si>
  <si>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</si>
  <si>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</si>
  <si>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</si>
  <si>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</si>
  <si>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</si>
  <si>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</si>
  <si>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</si>
  <si>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</si>
  <si>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</si>
  <si>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</si>
  <si>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</si>
  <si>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</si>
  <si>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</si>
  <si>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</si>
  <si>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</si>
  <si>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</si>
  <si>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</si>
  <si>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</si>
  <si>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</si>
  <si>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</si>
  <si>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</si>
  <si>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</si>
  <si>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</si>
  <si>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</si>
  <si>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</si>
  <si>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</si>
  <si>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</si>
  <si>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</si>
  <si>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</si>
  <si>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</si>
  <si>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</si>
  <si>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</si>
  <si>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</si>
  <si>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</si>
  <si>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</si>
  <si>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</si>
  <si>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</si>
  <si>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</si>
  <si>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</si>
  <si>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</si>
  <si>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</si>
  <si>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</si>
  <si>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</si>
  <si>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</si>
  <si>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</si>
  <si>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</si>
  <si>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</si>
  <si>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</si>
  <si>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</si>
  <si>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</si>
  <si>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</si>
  <si>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</si>
  <si>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</si>
  <si>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</si>
  <si>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</si>
  <si>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</si>
  <si>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</si>
  <si>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</si>
  <si>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</si>
  <si>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</si>
  <si>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</si>
  <si>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</si>
  <si>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</si>
  <si>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</si>
  <si>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</si>
  <si>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</si>
  <si>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</si>
  <si>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</si>
  <si>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</si>
  <si>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</si>
  <si>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</si>
  <si>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</si>
  <si>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</si>
  <si>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</si>
  <si>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</si>
  <si>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</si>
  <si>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</si>
  <si>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</si>
  <si>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</si>
  <si>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</si>
  <si>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</si>
  <si>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</si>
  <si>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</si>
  <si>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</si>
  <si>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</si>
  <si>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</si>
  <si>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</si>
  <si>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</si>
  <si>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</si>
  <si>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</si>
  <si>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</si>
  <si>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</si>
  <si>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</si>
  <si>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</si>
  <si>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</si>
  <si>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</si>
  <si>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</si>
  <si>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</si>
  <si>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</si>
  <si>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</si>
  <si>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</si>
  <si>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</si>
  <si>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</si>
  <si>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</si>
  <si>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</si>
  <si>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</si>
  <si>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</si>
  <si>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</si>
  <si>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</si>
  <si>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</si>
  <si>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</si>
  <si>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</si>
  <si>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</si>
  <si>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</si>
  <si>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</si>
  <si>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</si>
  <si>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</si>
  <si>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</si>
  <si>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</si>
  <si>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</si>
  <si>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</si>
  <si>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</si>
  <si>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</si>
  <si>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</si>
  <si>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</si>
  <si>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</si>
  <si>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</si>
  <si>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</si>
  <si>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</si>
  <si>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</si>
  <si>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</si>
  <si>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</si>
  <si>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</si>
  <si>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</si>
  <si>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</si>
  <si>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</si>
  <si>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</si>
  <si>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</si>
  <si>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</si>
  <si>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</si>
  <si>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</si>
  <si>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</si>
  <si>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</si>
  <si>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</si>
  <si>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</si>
  <si>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</si>
  <si>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</si>
  <si>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</si>
  <si>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</si>
  <si>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</si>
  <si>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</si>
  <si>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</si>
  <si>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</si>
  <si>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</si>
  <si>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</si>
  <si>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</si>
  <si>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</si>
  <si>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</si>
  <si>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</si>
  <si>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</si>
  <si>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</si>
  <si>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</si>
  <si>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</si>
  <si>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</si>
  <si>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</si>
  <si>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</si>
  <si>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</si>
  <si>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</si>
  <si>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</si>
  <si>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</si>
  <si>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</si>
  <si>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</si>
  <si>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</si>
  <si>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</si>
  <si>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</si>
  <si>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</si>
  <si>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</si>
  <si>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</si>
  <si>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</si>
  <si>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</si>
  <si>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</si>
  <si>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</si>
  <si>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</si>
  <si>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</si>
  <si>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</si>
  <si>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</si>
  <si>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</si>
  <si>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</si>
  <si>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</si>
  <si>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</si>
  <si>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</si>
  <si>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</si>
  <si>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</si>
  <si>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</si>
  <si>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</si>
  <si>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</si>
  <si>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</si>
  <si>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</si>
  <si>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</si>
  <si>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</si>
  <si>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</si>
  <si>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</si>
  <si>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</si>
  <si>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</si>
  <si>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</si>
  <si>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</si>
  <si>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</si>
  <si>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</si>
  <si>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</si>
  <si>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</si>
  <si>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</si>
  <si>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</si>
  <si>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</si>
  <si>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</si>
  <si>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</si>
  <si>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</si>
  <si>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</si>
  <si>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</si>
  <si>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</si>
  <si>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</si>
  <si>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</si>
  <si>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</si>
  <si>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</si>
  <si>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</si>
  <si>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</si>
  <si>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</si>
  <si>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</si>
  <si>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</si>
  <si>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</si>
  <si>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</si>
  <si>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</si>
  <si>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</si>
  <si>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</si>
  <si>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</si>
  <si>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</si>
  <si>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</si>
  <si>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</si>
  <si>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</si>
  <si>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</si>
  <si>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</si>
  <si>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</si>
  <si>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</si>
  <si>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</si>
  <si>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</si>
  <si>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</si>
  <si>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</si>
  <si>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</si>
  <si>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</si>
  <si>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</si>
  <si>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</si>
  <si>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</si>
  <si>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</si>
  <si>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</si>
  <si>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</si>
  <si>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</si>
  <si>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</si>
  <si>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</si>
  <si>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</si>
  <si>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</si>
  <si>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</si>
  <si>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</si>
  <si>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</si>
  <si>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</si>
  <si>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</si>
  <si>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</si>
  <si>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</si>
  <si>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</si>
  <si>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</si>
  <si>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</si>
  <si>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</si>
  <si>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</si>
  <si>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</si>
  <si>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</si>
  <si>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</si>
  <si>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</si>
  <si>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</si>
  <si>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</si>
  <si>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</si>
  <si>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</si>
  <si>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</si>
  <si>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</si>
  <si>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</si>
  <si>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</si>
  <si>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</si>
  <si>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</si>
  <si>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</si>
  <si>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</si>
  <si>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</si>
  <si>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</si>
  <si>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</si>
  <si>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</si>
  <si>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</si>
  <si>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</si>
  <si>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</si>
  <si>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</si>
  <si>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</si>
  <si>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</si>
  <si>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</si>
  <si>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</si>
  <si>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</si>
  <si>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</si>
  <si>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</si>
  <si>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</si>
  <si>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</si>
  <si>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</si>
  <si>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</si>
  <si>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</si>
  <si>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</si>
  <si>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</si>
  <si>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</si>
  <si>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</si>
  <si>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</si>
  <si>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</si>
  <si>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</si>
  <si>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</si>
  <si>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</si>
  <si>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</si>
  <si>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</si>
  <si>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</si>
  <si>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</si>
  <si>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</si>
  <si>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</si>
  <si>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</si>
  <si>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</si>
  <si>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</si>
  <si>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</si>
  <si>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</si>
  <si>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</si>
  <si>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</si>
  <si>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</si>
  <si>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</si>
  <si>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</si>
  <si>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</si>
  <si>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</si>
  <si>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</si>
  <si>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</si>
  <si>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</si>
  <si>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</si>
  <si>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</si>
  <si>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</si>
  <si>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</si>
  <si>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</si>
  <si>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</si>
  <si>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</si>
  <si>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</si>
  <si>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</si>
  <si>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</si>
  <si>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</si>
  <si>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</si>
  <si>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</si>
  <si>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</si>
  <si>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</si>
  <si>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</si>
  <si>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</si>
  <si>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</si>
  <si>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</si>
  <si>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</si>
  <si>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</si>
  <si>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</si>
  <si>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</si>
  <si>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</si>
  <si>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</si>
  <si>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</si>
  <si>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</si>
  <si>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</si>
  <si>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</si>
  <si>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</si>
  <si>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</si>
  <si>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</si>
  <si>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</si>
  <si>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</si>
  <si>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</si>
  <si>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</si>
  <si>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</si>
  <si>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</si>
  <si>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</si>
  <si>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</si>
  <si>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</si>
  <si>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</si>
  <si>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</si>
  <si>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</si>
  <si>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</si>
  <si>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</si>
  <si>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</si>
  <si>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</si>
  <si>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</si>
  <si>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</si>
  <si>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</si>
  <si>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</si>
  <si>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</si>
  <si>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</si>
  <si>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</si>
  <si>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</si>
  <si>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</si>
  <si>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</si>
  <si>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</si>
  <si>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</si>
  <si>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</si>
  <si>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</si>
  <si>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</si>
  <si>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</si>
  <si>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</si>
  <si>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</si>
  <si>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</si>
  <si>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</si>
  <si>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</si>
  <si>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</si>
  <si>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</si>
  <si>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</si>
  <si>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</si>
  <si>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</si>
  <si>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</si>
  <si>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</si>
  <si>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</si>
  <si>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</si>
  <si>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</si>
  <si>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</si>
  <si>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</si>
  <si>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</si>
  <si>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</si>
  <si>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</si>
  <si>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</si>
  <si>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</si>
  <si>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</si>
  <si>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</si>
  <si>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</si>
  <si>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</si>
  <si>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</si>
  <si>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</si>
  <si>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</si>
  <si>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</si>
  <si>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</si>
  <si>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</si>
  <si>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</si>
  <si>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</si>
  <si>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</si>
  <si>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</si>
  <si>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</si>
  <si>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</si>
  <si>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</si>
  <si>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</si>
  <si>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</si>
  <si>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</si>
  <si>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</si>
  <si>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</si>
  <si>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</si>
  <si>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</si>
  <si>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</si>
  <si>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</si>
  <si>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</si>
  <si>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</si>
  <si>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</si>
  <si>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</si>
  <si>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</si>
  <si>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</si>
  <si>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</si>
  <si>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</si>
  <si>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</si>
  <si>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</si>
  <si>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</si>
  <si>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</si>
  <si>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</si>
  <si>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</si>
  <si>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</si>
  <si>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</si>
  <si>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</si>
  <si>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</si>
  <si>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</si>
  <si>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</si>
  <si>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</si>
  <si>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</si>
  <si>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</si>
  <si>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</si>
  <si>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</si>
  <si>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</si>
  <si>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</si>
  <si>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</si>
  <si>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</si>
  <si>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</si>
  <si>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</si>
  <si>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</si>
  <si>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</si>
  <si>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</si>
  <si>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</si>
  <si>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</si>
  <si>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</si>
  <si>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</si>
  <si>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</si>
  <si>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</si>
  <si>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</si>
  <si>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</si>
  <si>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</si>
  <si>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</si>
  <si>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</si>
  <si>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</si>
  <si>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</si>
  <si>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</si>
  <si>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</si>
  <si>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</si>
  <si>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</si>
  <si>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</si>
  <si>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</si>
  <si>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</si>
  <si>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</si>
  <si>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</si>
  <si>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</si>
  <si>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</si>
  <si>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</si>
  <si>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</si>
  <si>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</si>
  <si>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</si>
  <si>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</si>
  <si>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</si>
  <si>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</si>
  <si>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</si>
  <si>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</si>
  <si>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</si>
  <si>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</si>
  <si>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</si>
  <si>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</si>
  <si>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</si>
  <si>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</si>
  <si>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</si>
  <si>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</si>
  <si>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</si>
  <si>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</si>
  <si>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</si>
  <si>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</si>
  <si>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</si>
  <si>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</si>
  <si>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</si>
  <si>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</si>
  <si>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</si>
  <si>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</si>
  <si>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</si>
  <si>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</si>
  <si>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</si>
  <si>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</si>
  <si>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</si>
  <si>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</si>
  <si>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</si>
  <si>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</si>
  <si>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</si>
  <si>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</si>
  <si>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</si>
  <si>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</si>
  <si>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</si>
  <si>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</si>
  <si>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</si>
  <si>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</si>
  <si>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</si>
  <si>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</si>
  <si>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</si>
  <si>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</si>
  <si>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</si>
  <si>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</si>
  <si>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</si>
  <si>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</si>
  <si>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</si>
  <si>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</si>
  <si>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</si>
  <si>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</si>
  <si>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</si>
  <si>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</si>
  <si>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</si>
  <si>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</si>
  <si>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</si>
  <si>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</si>
  <si>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</si>
  <si>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</si>
  <si>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</si>
  <si>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</si>
  <si>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</si>
  <si>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</si>
  <si>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</si>
  <si>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</si>
  <si>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</si>
  <si>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</si>
  <si>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</si>
  <si>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</si>
  <si>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</si>
  <si>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</si>
  <si>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</si>
  <si>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</si>
  <si>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</si>
  <si>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</si>
  <si>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</si>
  <si>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</si>
  <si>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</si>
  <si>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</si>
  <si>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</si>
  <si>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</si>
  <si>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</si>
  <si>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</si>
  <si>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</si>
  <si>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</si>
  <si>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</si>
  <si>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</si>
  <si>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</si>
  <si>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</si>
  <si>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</si>
  <si>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</si>
  <si>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</si>
  <si>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</si>
  <si>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</si>
  <si>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</si>
  <si>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</si>
  <si>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</si>
  <si>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</si>
  <si>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</si>
  <si>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</si>
  <si>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</si>
  <si>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</si>
  <si>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</si>
  <si>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</si>
  <si>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</si>
  <si>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</si>
  <si>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</si>
  <si>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</si>
  <si>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</si>
  <si>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</si>
  <si>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</si>
  <si>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</si>
  <si>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</si>
  <si>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</si>
  <si>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</si>
  <si>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</si>
  <si>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</si>
  <si>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</si>
  <si>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</si>
  <si>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</si>
  <si>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</si>
  <si>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</si>
  <si>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</si>
  <si>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</si>
  <si>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</si>
  <si>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</si>
  <si>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</si>
  <si>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</si>
  <si>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</si>
  <si>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</si>
  <si>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</si>
  <si>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</si>
  <si>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</si>
  <si>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</si>
  <si>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</si>
  <si>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</si>
  <si>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</si>
  <si>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</si>
  <si>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</si>
  <si>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</si>
  <si>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</si>
  <si>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</si>
  <si>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</si>
  <si>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</si>
  <si>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</si>
  <si>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</si>
  <si>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</si>
  <si>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</si>
  <si>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</si>
  <si>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</si>
  <si>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</si>
  <si>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</si>
  <si>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</si>
  <si>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</si>
  <si>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</si>
  <si>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</si>
  <si>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</si>
  <si>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</si>
  <si>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</si>
  <si>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</si>
  <si>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</si>
  <si>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</si>
  <si>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</si>
  <si>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</si>
  <si>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</si>
  <si>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</si>
  <si>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</si>
  <si>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</si>
  <si>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</si>
  <si>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</si>
  <si>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</si>
  <si>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</si>
  <si>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</si>
  <si>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</si>
  <si>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</si>
  <si>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</si>
  <si>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</si>
  <si>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</si>
  <si>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</si>
  <si>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</si>
  <si>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</si>
  <si>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</si>
  <si>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</si>
  <si>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</si>
  <si>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</si>
  <si>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</si>
  <si>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</si>
  <si>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</si>
  <si>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</si>
  <si>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</si>
  <si>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</si>
  <si>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</si>
  <si>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</si>
  <si>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</si>
  <si>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</si>
  <si>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</si>
  <si>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</si>
  <si>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</si>
  <si>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</si>
  <si>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</si>
  <si>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</si>
  <si>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</si>
  <si>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</si>
  <si>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</si>
  <si>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</si>
  <si>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</si>
  <si>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</si>
  <si>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</si>
  <si>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</si>
  <si>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</si>
  <si>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</si>
  <si>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</si>
  <si>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</si>
  <si>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</si>
  <si>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</si>
  <si>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</si>
  <si>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</si>
  <si>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</si>
  <si>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</si>
  <si>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</si>
  <si>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</si>
  <si>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</si>
  <si>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</si>
  <si>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</si>
  <si>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</si>
  <si>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</si>
  <si>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</si>
  <si>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</si>
  <si>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</si>
  <si>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</si>
  <si>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</si>
  <si>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</si>
  <si>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</si>
  <si>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</si>
  <si>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</si>
  <si>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</si>
  <si>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</si>
  <si>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</si>
  <si>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</si>
  <si>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</si>
  <si>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</si>
  <si>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</si>
  <si>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</si>
  <si>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</si>
  <si>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</si>
  <si>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</si>
  <si>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</si>
  <si>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</si>
  <si>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</si>
  <si>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</si>
  <si>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</si>
  <si>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</si>
  <si>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</si>
  <si>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</si>
  <si>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</si>
  <si>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</si>
  <si>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</si>
  <si>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</si>
  <si>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</si>
  <si>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</si>
  <si>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</si>
  <si>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</si>
  <si>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</si>
  <si>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</si>
  <si>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</si>
  <si>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</si>
  <si>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</si>
  <si>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</si>
  <si>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</si>
  <si>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</si>
  <si>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</si>
  <si>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</si>
  <si>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</si>
  <si>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</si>
  <si>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</si>
  <si>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</si>
  <si>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</si>
  <si>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</si>
  <si>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</si>
  <si>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</si>
  <si>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</si>
  <si>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</si>
  <si>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</si>
  <si>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</si>
  <si>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</si>
  <si>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</si>
  <si>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</si>
  <si>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</si>
  <si>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</si>
  <si>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</si>
  <si>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</si>
  <si>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</si>
  <si>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</si>
  <si>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</si>
  <si>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</si>
  <si>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</si>
  <si>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</si>
  <si>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</si>
  <si>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</si>
  <si>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</si>
  <si>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</si>
  <si>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</si>
  <si>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</si>
  <si>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</si>
  <si>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</si>
  <si>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</si>
  <si>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</si>
  <si>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</si>
  <si>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</si>
  <si>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</si>
  <si>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</si>
  <si>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</si>
  <si>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</si>
  <si>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</si>
  <si>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</si>
  <si>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</si>
  <si>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</si>
  <si>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</si>
  <si>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</si>
  <si>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</si>
  <si>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</si>
  <si>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</si>
  <si>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</si>
  <si>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</si>
  <si>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</si>
  <si>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</si>
  <si>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</si>
  <si>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</si>
  <si>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</si>
  <si>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</si>
  <si>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</si>
  <si>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</si>
  <si>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</si>
  <si>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</si>
  <si>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</si>
  <si>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</si>
  <si>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</si>
  <si>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</si>
  <si>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</si>
  <si>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</si>
  <si>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</si>
  <si>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</si>
  <si>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</si>
  <si>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</si>
  <si>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</si>
  <si>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</si>
  <si>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</si>
  <si>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</si>
  <si>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</si>
  <si>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</si>
  <si>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</si>
  <si>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</si>
  <si>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</si>
  <si>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</si>
  <si>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</si>
  <si>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</si>
  <si>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</si>
  <si>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</si>
  <si>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</si>
  <si>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</si>
  <si>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</si>
  <si>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</si>
  <si>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</si>
  <si>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</si>
  <si>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</si>
  <si>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</si>
  <si>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</si>
  <si>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</si>
  <si>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</si>
  <si>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</si>
  <si>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</si>
  <si>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</si>
  <si>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</si>
  <si>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</si>
  <si>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</si>
  <si>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</si>
  <si>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</si>
  <si>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</si>
  <si>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</si>
  <si>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</si>
  <si>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</si>
  <si>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</si>
  <si>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</si>
  <si>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</si>
  <si>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</si>
  <si>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</si>
  <si>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</si>
  <si>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</si>
  <si>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</si>
  <si>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</si>
  <si>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</si>
  <si>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</si>
  <si>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</si>
  <si>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</si>
  <si>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</si>
  <si>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</si>
  <si>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</si>
  <si>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</si>
  <si>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</si>
  <si>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</si>
  <si>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</si>
  <si>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</si>
  <si>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</si>
  <si>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</si>
  <si>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</si>
  <si>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</si>
  <si>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</si>
  <si>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</si>
  <si>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</si>
  <si>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</si>
  <si>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</si>
  <si>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</si>
  <si>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</si>
  <si>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</si>
  <si>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</si>
  <si>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</si>
  <si>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</si>
  <si>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</si>
  <si>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</si>
  <si>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</si>
  <si>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</si>
  <si>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</si>
  <si>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</si>
  <si>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</si>
  <si>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</si>
  <si>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</si>
  <si>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</si>
  <si>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</si>
  <si>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</si>
  <si>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</si>
  <si>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</si>
  <si>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</si>
  <si>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</si>
  <si>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</si>
  <si>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</si>
  <si>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</si>
  <si>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</si>
  <si>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</si>
  <si>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</si>
  <si>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</si>
  <si>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</si>
  <si>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</si>
  <si>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</si>
  <si>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</si>
  <si>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</si>
  <si>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</si>
  <si>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</si>
  <si>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</si>
  <si>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</si>
  <si>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</si>
  <si>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</si>
  <si>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</si>
  <si>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</si>
  <si>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</si>
  <si>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</si>
  <si>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</si>
  <si>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</si>
  <si>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</si>
  <si>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</si>
  <si>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</si>
  <si>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</si>
  <si>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</si>
  <si>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</si>
  <si>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</si>
  <si>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</si>
  <si>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</si>
  <si>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</si>
  <si>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</si>
  <si>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</si>
  <si>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</si>
  <si>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</si>
  <si>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</si>
  <si>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</si>
  <si>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</si>
  <si>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</si>
  <si>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</si>
  <si>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</si>
  <si>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</si>
  <si>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</si>
  <si>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</si>
  <si>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</si>
  <si>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</si>
  <si>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</si>
  <si>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</si>
  <si>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</si>
  <si>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</si>
  <si>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</si>
  <si>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</si>
  <si>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</si>
  <si>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</si>
  <si>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</si>
  <si>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</si>
  <si>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</si>
  <si>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</si>
  <si>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</si>
  <si>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</si>
  <si>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</si>
  <si>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</si>
  <si>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</si>
  <si>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</si>
  <si>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</si>
  <si>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</si>
  <si>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</si>
  <si>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</si>
  <si>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</si>
  <si>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</si>
  <si>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</si>
  <si>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</si>
  <si>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</si>
  <si>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</si>
  <si>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</si>
  <si>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</si>
  <si>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</si>
  <si>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</si>
  <si>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</si>
  <si>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</si>
  <si>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</si>
  <si>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</si>
  <si>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</si>
  <si>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</si>
  <si>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</si>
  <si>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</si>
  <si>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</si>
  <si>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</si>
  <si>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</si>
  <si>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</si>
  <si>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</si>
  <si>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</si>
  <si>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</si>
  <si>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</si>
  <si>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</si>
  <si>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</si>
  <si>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</si>
  <si>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</si>
  <si>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</si>
  <si>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</si>
  <si>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</si>
  <si>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</si>
  <si>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</si>
  <si>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</si>
  <si>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</si>
  <si>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</si>
  <si>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</si>
  <si>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</si>
  <si>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</si>
  <si>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</si>
  <si>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</si>
  <si>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</si>
  <si>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</si>
  <si>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</si>
  <si>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</si>
  <si>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</si>
  <si>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</si>
  <si>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</si>
  <si>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</si>
  <si>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</si>
  <si>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</si>
  <si>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</si>
  <si>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</si>
  <si>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</si>
  <si>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</si>
  <si>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</si>
  <si>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</si>
  <si>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</si>
  <si>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</si>
  <si>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</si>
  <si>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</si>
  <si>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</si>
  <si>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</si>
  <si>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</si>
  <si>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</si>
  <si>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</si>
  <si>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</si>
  <si>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</si>
  <si>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</si>
  <si>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</si>
  <si>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</si>
  <si>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</si>
  <si>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</si>
  <si>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</si>
  <si>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</si>
  <si>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</si>
  <si>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</si>
  <si>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</si>
  <si>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</si>
  <si>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</si>
  <si>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</si>
  <si>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</si>
  <si>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</si>
  <si>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</si>
  <si>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</si>
  <si>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</si>
  <si>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</si>
  <si>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</si>
  <si>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</si>
  <si>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</si>
  <si>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</si>
  <si>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</si>
  <si>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</si>
  <si>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</si>
  <si>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</si>
  <si>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</si>
  <si>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</si>
  <si>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</si>
  <si>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</si>
  <si>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</si>
  <si>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</si>
  <si>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</si>
  <si>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</si>
  <si>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</si>
  <si>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</si>
  <si>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</si>
  <si>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</si>
  <si>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</si>
  <si>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</si>
  <si>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</si>
  <si>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</si>
  <si>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</si>
  <si>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</si>
  <si>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</si>
  <si>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</si>
  <si>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</si>
  <si>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</si>
  <si>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</si>
  <si>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</si>
  <si>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</si>
  <si>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</si>
  <si>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</si>
  <si>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</si>
  <si>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</si>
  <si>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</si>
  <si>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</si>
  <si>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</si>
  <si>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</si>
  <si>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</si>
  <si>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</si>
  <si>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</si>
  <si>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</si>
  <si>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</si>
  <si>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</si>
  <si>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</si>
  <si>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</si>
  <si>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</si>
  <si>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</si>
  <si>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</si>
  <si>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</si>
  <si>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</si>
  <si>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</si>
  <si>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</si>
  <si>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</si>
  <si>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</si>
  <si>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</si>
  <si>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</si>
  <si>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</si>
  <si>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</si>
  <si>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</si>
  <si>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</si>
  <si>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</si>
  <si>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</si>
  <si>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</si>
  <si>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</si>
  <si>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</si>
  <si>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</si>
  <si>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</si>
  <si>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</si>
  <si>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</si>
  <si>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</si>
  <si>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</si>
  <si>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</si>
  <si>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</si>
  <si>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</si>
  <si>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</si>
  <si>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</si>
  <si>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</si>
  <si>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</si>
  <si>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</si>
  <si>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</si>
  <si>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</si>
  <si>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</si>
  <si>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</si>
  <si>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</si>
  <si>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</si>
  <si>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</si>
  <si>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</si>
  <si>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</si>
  <si>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</si>
  <si>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</si>
  <si>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</si>
  <si>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</si>
  <si>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</si>
  <si>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</si>
  <si>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</si>
  <si>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</si>
  <si>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</si>
  <si>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</si>
  <si>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</si>
  <si>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</si>
  <si>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</si>
  <si>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</si>
  <si>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</si>
  <si>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</si>
  <si>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</si>
  <si>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</si>
  <si>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</si>
  <si>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</si>
  <si>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</si>
  <si>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</si>
  <si>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</si>
  <si>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</si>
  <si>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</si>
  <si>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</si>
  <si>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</si>
  <si>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</si>
  <si>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</si>
  <si>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</si>
  <si>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</si>
  <si>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</si>
  <si>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</si>
  <si>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</si>
  <si>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</si>
  <si>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</si>
  <si>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</si>
  <si>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</si>
  <si>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</si>
  <si>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</si>
  <si>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</si>
  <si>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</si>
  <si>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</si>
  <si>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</si>
  <si>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</si>
  <si>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</si>
  <si>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</si>
  <si>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</si>
  <si>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</si>
  <si>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</si>
  <si>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</si>
  <si>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</si>
  <si>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</si>
  <si>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</si>
  <si>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</si>
  <si>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</si>
  <si>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</si>
  <si>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</si>
  <si>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</si>
  <si>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</si>
  <si>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</si>
  <si>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</si>
  <si>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</si>
  <si>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</si>
  <si>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</si>
  <si>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</si>
  <si>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</si>
  <si>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</si>
  <si>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</si>
  <si>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</si>
  <si>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</si>
  <si>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</si>
  <si>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</si>
  <si>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</si>
  <si>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</si>
  <si>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</si>
  <si>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</si>
  <si>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</si>
  <si>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</si>
  <si>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</si>
  <si>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</si>
  <si>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</si>
  <si>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</si>
  <si>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</si>
  <si>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</si>
  <si>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</si>
  <si>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</si>
  <si>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</si>
  <si>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</si>
  <si>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</si>
  <si>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</si>
  <si>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</si>
  <si>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</si>
  <si>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</si>
  <si>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</si>
  <si>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</si>
  <si>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</si>
  <si>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</si>
  <si>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</si>
  <si>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</si>
  <si>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</si>
  <si>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</si>
  <si>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</si>
  <si>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</si>
  <si>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</si>
  <si>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</si>
  <si>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</si>
  <si>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</si>
  <si>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</si>
  <si>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</si>
  <si>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</si>
  <si>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</si>
  <si>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</si>
  <si>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</si>
  <si>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</si>
  <si>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</si>
  <si>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</si>
  <si>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</si>
  <si>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</si>
  <si>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</si>
  <si>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</si>
  <si>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</si>
  <si>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</si>
  <si>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</si>
  <si>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</si>
  <si>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</si>
  <si>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</si>
  <si>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</si>
  <si>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</si>
  <si>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</si>
  <si>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</si>
  <si>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</si>
  <si>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</si>
  <si>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</si>
  <si>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</si>
  <si>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</si>
  <si>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</si>
  <si>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</si>
  <si>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</si>
  <si>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</si>
  <si>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</si>
  <si>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</si>
  <si>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</si>
  <si>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</si>
  <si>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</si>
  <si>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</si>
  <si>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</si>
  <si>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</si>
  <si>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</si>
  <si>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</si>
  <si>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</si>
  <si>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</si>
  <si>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</si>
  <si>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</si>
  <si>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</si>
  <si>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</si>
  <si>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</si>
  <si>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</si>
  <si>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</si>
  <si>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</si>
  <si>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</si>
  <si>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</si>
  <si>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</si>
  <si>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</si>
  <si>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</si>
  <si>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</si>
  <si>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</si>
  <si>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</si>
  <si>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</si>
  <si>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</si>
  <si>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</si>
  <si>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</si>
  <si>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</si>
  <si>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</si>
  <si>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</si>
  <si>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</si>
  <si>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</si>
  <si>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</si>
  <si>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</si>
  <si>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</si>
  <si>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</si>
  <si>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</si>
  <si>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</si>
  <si>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</si>
  <si>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</si>
  <si>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</si>
  <si>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</si>
  <si>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</si>
  <si>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</si>
  <si>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</si>
  <si>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</si>
  <si>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</si>
  <si>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</si>
  <si>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</si>
  <si>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</si>
  <si>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</si>
  <si>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</si>
  <si>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</si>
  <si>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</si>
  <si>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</si>
  <si>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</si>
  <si>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</si>
  <si>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</si>
  <si>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</si>
  <si>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</si>
  <si>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</si>
  <si>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</si>
  <si>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</si>
  <si>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</si>
  <si>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</si>
  <si>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</si>
  <si>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</si>
  <si>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</si>
  <si>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</si>
  <si>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</si>
  <si>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</si>
  <si>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</si>
  <si>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</si>
  <si>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</si>
  <si>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</si>
  <si>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</si>
  <si>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</si>
  <si>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</si>
  <si>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</si>
  <si>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</si>
  <si>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</si>
  <si>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</si>
  <si>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</si>
  <si>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</si>
  <si>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</si>
  <si>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</si>
  <si>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</si>
  <si>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</si>
  <si>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</si>
  <si>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</si>
  <si>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</si>
  <si>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</si>
  <si>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</si>
  <si>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</si>
  <si>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</si>
  <si>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</si>
  <si>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</si>
  <si>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</si>
  <si>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</si>
  <si>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</si>
  <si>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</si>
  <si>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</si>
  <si>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</si>
  <si>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</si>
  <si>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</si>
  <si>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</si>
  <si>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</si>
  <si>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</si>
  <si>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</si>
  <si>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</si>
  <si>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</si>
  <si>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</si>
  <si>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</si>
  <si>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</si>
  <si>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</si>
  <si>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</si>
  <si>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</si>
  <si>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</si>
  <si>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</si>
  <si>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</si>
  <si>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</si>
  <si>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</si>
  <si>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</si>
  <si>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</si>
  <si>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</si>
  <si>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</si>
  <si>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</si>
  <si>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</si>
  <si>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</si>
  <si>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</si>
  <si>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</si>
  <si>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</si>
  <si>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</si>
  <si>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</si>
  <si>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</si>
  <si>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</si>
  <si>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</si>
  <si>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</si>
  <si>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</si>
  <si>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</si>
  <si>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</si>
  <si>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</si>
  <si>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</si>
  <si>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</si>
  <si>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</si>
  <si>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</si>
  <si>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</si>
  <si>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</si>
  <si>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</si>
  <si>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</si>
  <si>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</si>
  <si>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</si>
  <si>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</si>
  <si>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</si>
  <si>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</si>
  <si>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</si>
  <si>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</si>
  <si>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</si>
  <si>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</si>
  <si>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</si>
  <si>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</si>
  <si>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</si>
  <si>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</si>
  <si>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</si>
  <si>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</si>
  <si>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</si>
  <si>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</si>
  <si>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</si>
  <si>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</si>
  <si>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</si>
  <si>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</si>
  <si>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</si>
  <si>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</si>
  <si>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</si>
  <si>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</si>
  <si>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</si>
  <si>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</si>
  <si>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</si>
  <si>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</si>
  <si>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</si>
  <si>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</si>
  <si>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</si>
  <si>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</si>
  <si>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</si>
  <si>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</si>
  <si>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</si>
  <si>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</si>
  <si>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</si>
  <si>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</si>
  <si>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</si>
  <si>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</si>
  <si>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</si>
  <si>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</si>
  <si>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</si>
  <si>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</si>
  <si>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</si>
  <si>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</si>
  <si>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</si>
  <si>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</si>
  <si>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</si>
  <si>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</si>
  <si>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</si>
  <si>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</si>
  <si>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</si>
  <si>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</si>
  <si>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</si>
  <si>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</si>
  <si>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</si>
  <si>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</si>
  <si>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</si>
  <si>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</si>
  <si>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</si>
  <si>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</si>
  <si>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</si>
  <si>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</si>
  <si>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</si>
  <si>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</si>
  <si>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</si>
  <si>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</si>
  <si>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</si>
  <si>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</si>
  <si>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</si>
  <si>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</si>
  <si>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</si>
  <si>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</si>
  <si>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</si>
  <si>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</si>
  <si>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</si>
  <si>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</si>
  <si>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</si>
  <si>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</si>
  <si>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</si>
  <si>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</si>
  <si>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</si>
  <si>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</si>
  <si>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</si>
  <si>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</si>
  <si>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</si>
  <si>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</si>
  <si>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</si>
  <si>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</si>
  <si>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</si>
  <si>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</si>
  <si>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</si>
  <si>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</si>
  <si>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</si>
  <si>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</si>
  <si>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</si>
  <si>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</si>
  <si>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</si>
  <si>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</si>
  <si>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</si>
  <si>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</si>
  <si>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</si>
  <si>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</si>
  <si>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</si>
  <si>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</si>
  <si>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</si>
  <si>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</si>
  <si>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</si>
  <si>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</si>
  <si>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</si>
  <si>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</si>
  <si>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</si>
  <si>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</si>
  <si>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</si>
  <si>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</si>
  <si>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</si>
  <si>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</si>
  <si>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</si>
  <si>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</si>
  <si>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</si>
  <si>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</si>
  <si>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</si>
  <si>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</si>
  <si>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</si>
  <si>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</si>
  <si>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</si>
  <si>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</si>
  <si>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</si>
  <si>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</si>
  <si>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</si>
  <si>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</si>
  <si>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</si>
  <si>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</si>
  <si>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</si>
  <si>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</si>
  <si>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</si>
  <si>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</si>
  <si>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</si>
  <si>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</si>
  <si>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</si>
  <si>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</si>
  <si>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</si>
  <si>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</si>
  <si>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</si>
  <si>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</si>
  <si>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</si>
  <si>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</si>
  <si>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</si>
  <si>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</si>
  <si>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</si>
  <si>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</si>
  <si>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</si>
  <si>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</si>
  <si>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</si>
  <si>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</si>
  <si>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</si>
  <si>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</si>
  <si>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</si>
  <si>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</si>
  <si>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</si>
  <si>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</si>
  <si>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</si>
  <si>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</si>
  <si>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</si>
  <si>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</si>
  <si>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</si>
  <si>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</si>
  <si>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</si>
  <si>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</si>
  <si>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</si>
  <si>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</si>
  <si>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</si>
  <si>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</si>
  <si>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</si>
  <si>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</si>
  <si>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</si>
  <si>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</si>
  <si>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</si>
  <si>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</si>
  <si>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</si>
  <si>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</si>
  <si>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</si>
  <si>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</si>
  <si>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</si>
  <si>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</si>
  <si>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</si>
  <si>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</si>
  <si>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</si>
  <si>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</si>
  <si>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</si>
  <si>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</si>
  <si>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</si>
  <si>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</si>
  <si>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</si>
  <si>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</si>
  <si>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</si>
  <si>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</si>
  <si>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</si>
  <si>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</si>
  <si>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</si>
  <si>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</si>
  <si>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</si>
  <si>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</si>
  <si>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</si>
  <si>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</si>
  <si>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</si>
  <si>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</si>
  <si>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</si>
  <si>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</si>
  <si>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</si>
  <si>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</si>
  <si>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</si>
  <si>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</si>
  <si>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</si>
  <si>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</si>
  <si>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</si>
  <si>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</si>
  <si>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</si>
  <si>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</si>
  <si>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</si>
  <si>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</si>
  <si>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</si>
  <si>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</si>
  <si>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</si>
  <si>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</si>
  <si>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</si>
  <si>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</si>
  <si>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</si>
  <si>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</si>
  <si>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</si>
  <si>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</si>
  <si>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</si>
  <si>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</si>
  <si>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</si>
  <si>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</si>
  <si>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</si>
  <si>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</si>
  <si>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</si>
  <si>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</si>
  <si>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</si>
  <si>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</si>
  <si>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</si>
  <si>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</si>
  <si>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</si>
  <si>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</si>
  <si>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</si>
  <si>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</si>
  <si>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</si>
  <si>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</si>
  <si>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</si>
  <si>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</si>
  <si>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</si>
  <si>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</si>
  <si>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</si>
  <si>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</si>
  <si>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</si>
  <si>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</si>
  <si>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</si>
  <si>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</si>
  <si>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</si>
  <si>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</si>
  <si>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</si>
  <si>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</si>
  <si>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</si>
  <si>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</si>
  <si>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</si>
  <si>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</si>
  <si>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</si>
  <si>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</si>
  <si>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</si>
  <si>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</si>
  <si>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</si>
  <si>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</si>
  <si>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</si>
  <si>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</si>
  <si>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</si>
  <si>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</si>
  <si>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</si>
  <si>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</si>
  <si>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</si>
  <si>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</si>
  <si>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</si>
  <si>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</si>
  <si>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</si>
  <si>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</si>
  <si>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</si>
  <si>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</si>
  <si>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</si>
  <si>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</si>
  <si>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</si>
  <si>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</si>
  <si>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</si>
  <si>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</si>
  <si>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</si>
  <si>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</si>
  <si>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</si>
  <si>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</si>
  <si>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</si>
  <si>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</si>
  <si>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</si>
  <si>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</si>
  <si>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</si>
  <si>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</si>
  <si>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</si>
  <si>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</si>
  <si>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</si>
  <si>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</si>
  <si>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</si>
  <si>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</si>
  <si>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</si>
  <si>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</si>
  <si>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</si>
  <si>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</si>
  <si>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</si>
  <si>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</si>
  <si>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</si>
  <si>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</si>
  <si>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</si>
  <si>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</si>
  <si>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</si>
  <si>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</si>
  <si>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</si>
  <si>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</si>
  <si>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</si>
  <si>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</si>
  <si>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</si>
  <si>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</si>
  <si>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</si>
  <si>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</si>
  <si>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</si>
  <si>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</si>
  <si>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</si>
  <si>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</si>
  <si>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</si>
  <si>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</si>
  <si>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</si>
  <si>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</si>
  <si>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</si>
  <si>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</si>
  <si>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</si>
  <si>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</si>
  <si>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</si>
  <si>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</si>
  <si>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</si>
  <si>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</si>
  <si>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</si>
  <si>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</si>
  <si>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</si>
  <si>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</si>
  <si>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</si>
  <si>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</si>
  <si>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</si>
  <si>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</si>
  <si>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</si>
  <si>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</si>
  <si>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</si>
  <si>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</si>
  <si>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</si>
  <si>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</si>
  <si>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</si>
  <si>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</si>
  <si>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</si>
  <si>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</si>
  <si>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</si>
  <si>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</si>
  <si>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</si>
  <si>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</si>
  <si>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</si>
  <si>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</si>
  <si>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</si>
  <si>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</si>
  <si>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</si>
  <si>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</si>
  <si>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</si>
  <si>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</si>
  <si>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</si>
  <si>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</si>
  <si>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</si>
  <si>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</si>
  <si>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</si>
  <si>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</si>
  <si>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</si>
  <si>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</si>
  <si>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</si>
  <si>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</si>
  <si>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</si>
  <si>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</si>
  <si>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</si>
  <si>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</si>
  <si>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</si>
  <si>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</si>
  <si>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</si>
  <si>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</si>
  <si>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</si>
  <si>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</si>
  <si>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</si>
  <si>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</si>
  <si>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</si>
  <si>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</si>
  <si>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</si>
  <si>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</si>
  <si>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</si>
  <si>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</si>
  <si>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</si>
  <si>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</si>
  <si>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</si>
  <si>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</si>
  <si>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</si>
  <si>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</si>
  <si>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</si>
  <si>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</si>
  <si>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</si>
  <si>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</si>
  <si>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</si>
  <si>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</si>
  <si>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</si>
  <si>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</si>
  <si>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</si>
  <si>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</si>
  <si>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</si>
  <si>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</si>
  <si>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</si>
  <si>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</si>
  <si>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</si>
  <si>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</si>
  <si>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</si>
  <si>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</si>
  <si>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</si>
  <si>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</si>
  <si>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</si>
  <si>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</si>
  <si>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</si>
  <si>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</si>
  <si>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</si>
  <si>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</si>
  <si>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</si>
  <si>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</si>
  <si>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</si>
  <si>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</si>
  <si>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</si>
  <si>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</si>
  <si>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</si>
  <si>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</si>
  <si>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</si>
  <si>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</si>
  <si>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</si>
  <si>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</si>
  <si>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</si>
  <si>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</si>
  <si>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</si>
  <si>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</si>
  <si>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</si>
  <si>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</si>
  <si>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</si>
  <si>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</si>
  <si>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</si>
  <si>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</si>
  <si>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</si>
  <si>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</si>
  <si>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</si>
  <si>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</si>
  <si>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</si>
  <si>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</si>
  <si>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</si>
  <si>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</si>
  <si>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</si>
  <si>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</si>
  <si>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</si>
  <si>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</si>
  <si>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</si>
  <si>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</si>
  <si>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</si>
  <si>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</si>
  <si>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</si>
  <si>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</si>
  <si>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</si>
  <si>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</si>
  <si>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</si>
  <si>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</si>
  <si>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</si>
  <si>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</si>
  <si>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</si>
  <si>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</si>
  <si>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</si>
  <si>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</si>
  <si>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</si>
  <si>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</si>
  <si>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</si>
  <si>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</si>
  <si>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</si>
  <si>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</si>
  <si>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</si>
  <si>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</si>
  <si>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</si>
  <si>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</si>
  <si>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</si>
  <si>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</si>
  <si>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</si>
  <si>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</si>
  <si>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</si>
  <si>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</si>
  <si>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</si>
  <si>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</si>
  <si>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</si>
  <si>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</si>
  <si>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</si>
  <si>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</si>
  <si>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</si>
  <si>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</si>
  <si>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</si>
  <si>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</si>
  <si>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</si>
  <si>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</si>
  <si>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</si>
  <si>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</si>
  <si>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</si>
  <si>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</si>
  <si>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</si>
  <si>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</si>
  <si>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</si>
  <si>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</si>
  <si>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</si>
  <si>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</si>
  <si>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</si>
  <si>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</si>
  <si>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</si>
  <si>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</si>
  <si>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</si>
  <si>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</si>
  <si>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</si>
  <si>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</si>
  <si>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</si>
  <si>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</si>
  <si>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</si>
  <si>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</si>
  <si>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</si>
  <si>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</si>
  <si>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</si>
  <si>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</si>
  <si>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</si>
  <si>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</si>
  <si>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</si>
  <si>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</si>
  <si>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</si>
  <si>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</si>
  <si>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</si>
  <si>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</si>
  <si>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</si>
  <si>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</si>
  <si>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</si>
  <si>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</si>
  <si>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</si>
  <si>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</si>
  <si>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</si>
  <si>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</si>
  <si>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</si>
  <si>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</si>
  <si>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</si>
  <si>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</si>
  <si>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</si>
  <si>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</si>
  <si>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</si>
  <si>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</si>
  <si>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</si>
  <si>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</si>
  <si>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</si>
  <si>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</si>
  <si>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</si>
  <si>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</si>
  <si>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</si>
  <si>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</si>
  <si>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</si>
  <si>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</si>
  <si>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</si>
  <si>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</si>
  <si>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</si>
  <si>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</si>
  <si>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</si>
  <si>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</si>
  <si>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</si>
  <si>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</si>
  <si>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</si>
  <si>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</si>
  <si>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</si>
  <si>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</si>
  <si>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</si>
  <si>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</si>
  <si>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</si>
  <si>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</si>
  <si>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</si>
  <si>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</si>
  <si>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</si>
  <si>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</si>
  <si>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</si>
  <si>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</si>
  <si>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</si>
  <si>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</si>
  <si>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</si>
  <si>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</si>
  <si>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</si>
  <si>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</si>
  <si>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</si>
  <si>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</si>
  <si>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</si>
  <si>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</si>
  <si>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</si>
  <si>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</si>
  <si>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</si>
  <si>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</si>
  <si>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</si>
  <si>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</si>
  <si>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</si>
  <si>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</si>
  <si>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</si>
  <si>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</si>
  <si>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</si>
  <si>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</si>
  <si>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</si>
  <si>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</si>
  <si>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</si>
  <si>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</si>
  <si>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</si>
  <si>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</si>
  <si>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</si>
  <si>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</si>
  <si>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</si>
  <si>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</si>
  <si>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</si>
  <si>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</si>
  <si>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</si>
  <si>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</si>
  <si>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</si>
  <si>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</si>
  <si>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</si>
  <si>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</si>
  <si>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</si>
  <si>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</si>
  <si>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</si>
  <si>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</si>
  <si>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</si>
  <si>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</si>
  <si>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</si>
  <si>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</si>
  <si>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</si>
  <si>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</si>
  <si>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</si>
  <si>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</si>
  <si>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</si>
  <si>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</si>
  <si>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</si>
  <si>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</si>
  <si>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</si>
  <si>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</si>
  <si>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</si>
  <si>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</si>
  <si>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</si>
  <si>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</si>
  <si>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</si>
  <si>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</si>
  <si>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</si>
  <si>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</si>
  <si>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</si>
  <si>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</si>
  <si>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</si>
  <si>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</si>
  <si>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</si>
  <si>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</si>
  <si>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</si>
  <si>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</si>
  <si>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</si>
  <si>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</si>
  <si>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</si>
  <si>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</si>
  <si>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</si>
  <si>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</si>
  <si>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</si>
  <si>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</si>
  <si>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</si>
  <si>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</si>
  <si>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</si>
  <si>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</si>
  <si>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</si>
  <si>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</si>
  <si>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</si>
  <si>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</si>
  <si>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</si>
  <si>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</si>
  <si>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</si>
  <si>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</si>
  <si>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</si>
  <si>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</si>
  <si>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</si>
  <si>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</si>
  <si>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</si>
  <si>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</si>
  <si>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</si>
  <si>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</si>
  <si>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</si>
  <si>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</si>
  <si>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</si>
  <si>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</si>
  <si>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</si>
  <si>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</si>
  <si>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</si>
  <si>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</si>
  <si>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</si>
  <si>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</si>
  <si>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</si>
  <si>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</si>
  <si>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</si>
  <si>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</si>
  <si>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</si>
  <si>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</si>
  <si>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</si>
  <si>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</si>
  <si>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</si>
  <si>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</si>
  <si>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</si>
  <si>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</si>
  <si>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</si>
  <si>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</si>
  <si>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</si>
  <si>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</si>
  <si>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</si>
  <si>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</si>
  <si>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</si>
  <si>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</si>
  <si>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</si>
  <si>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</si>
  <si>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</si>
  <si>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</si>
  <si>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</si>
  <si>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</si>
  <si>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</si>
  <si>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</si>
  <si>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</si>
  <si>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</si>
  <si>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</si>
  <si>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</si>
  <si>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</si>
  <si>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</si>
  <si>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</si>
  <si>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</si>
  <si>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</si>
  <si>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</si>
  <si>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</si>
  <si>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</si>
  <si>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</si>
  <si>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</si>
  <si>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</si>
  <si>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</si>
  <si>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</si>
  <si>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</si>
  <si>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</si>
  <si>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</si>
  <si>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</si>
  <si>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</si>
  <si>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</si>
  <si>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</si>
  <si>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</si>
  <si>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</si>
  <si>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</si>
  <si>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</si>
  <si>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</si>
  <si>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</si>
  <si>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</si>
  <si>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</si>
  <si>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</si>
  <si>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</si>
  <si>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</si>
  <si>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</si>
  <si>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</si>
  <si>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</si>
  <si>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</si>
  <si>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</si>
  <si>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</si>
  <si>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</si>
  <si>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</si>
  <si>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</si>
  <si>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</si>
  <si>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</si>
  <si>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</si>
  <si>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</si>
  <si>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</si>
  <si>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</si>
  <si>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</si>
  <si>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</si>
  <si>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</si>
  <si>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</si>
  <si>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</si>
  <si>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</si>
  <si>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</si>
  <si>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</si>
  <si>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</si>
  <si>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</si>
  <si>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</si>
  <si>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</si>
  <si>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</si>
  <si>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</si>
  <si>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</si>
  <si>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</si>
  <si>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</si>
  <si>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</si>
  <si>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</si>
  <si>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</si>
  <si>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</si>
  <si>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</si>
  <si>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</si>
  <si>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</si>
  <si>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</si>
  <si>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</si>
  <si>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</si>
  <si>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</si>
  <si>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</si>
  <si>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</si>
  <si>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</si>
  <si>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</si>
  <si>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</si>
  <si>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</si>
  <si>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</si>
  <si>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</si>
  <si>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</si>
  <si>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</si>
  <si>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</si>
  <si>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</si>
  <si>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</si>
  <si>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</si>
  <si>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</si>
  <si>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</si>
  <si>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</si>
  <si>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</si>
  <si>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</si>
  <si>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</si>
  <si>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</si>
  <si>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</si>
  <si>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</si>
  <si>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</si>
  <si>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</si>
  <si>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</si>
  <si>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</si>
  <si>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</si>
  <si>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</si>
  <si>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</si>
  <si>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</si>
  <si>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</si>
  <si>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</si>
  <si>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</si>
  <si>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</si>
  <si>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</si>
  <si>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</si>
  <si>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</si>
  <si>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</si>
  <si>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</si>
  <si>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</si>
  <si>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</si>
  <si>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</si>
  <si>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</si>
  <si>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</si>
  <si>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</si>
  <si>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</si>
  <si>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</si>
  <si>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</si>
  <si>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</si>
  <si>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</si>
  <si>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</si>
  <si>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</si>
  <si>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</si>
  <si>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</si>
  <si>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</si>
  <si>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</si>
  <si>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</si>
  <si>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</si>
  <si>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</si>
  <si>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</si>
  <si>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</si>
  <si>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</si>
  <si>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</si>
  <si>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</si>
  <si>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</si>
  <si>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</si>
  <si>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</si>
  <si>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</si>
  <si>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</si>
  <si>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</si>
  <si>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</si>
  <si>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</si>
  <si>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</si>
  <si>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</si>
  <si>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</si>
  <si>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</si>
  <si>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</si>
  <si>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</si>
  <si>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</si>
  <si>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</si>
  <si>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</si>
  <si>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</si>
  <si>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</si>
  <si>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</si>
  <si>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</si>
  <si>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</si>
  <si>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</si>
  <si>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</si>
  <si>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</si>
  <si>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</si>
  <si>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</si>
  <si>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</si>
  <si>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</si>
  <si>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</si>
  <si>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</si>
  <si>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</si>
  <si>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</si>
  <si>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</si>
  <si>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</si>
  <si>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</si>
  <si>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</si>
  <si>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</si>
  <si>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</si>
  <si>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</si>
  <si>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</si>
  <si>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</si>
  <si>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</si>
  <si>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</si>
  <si>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</si>
  <si>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</si>
  <si>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</si>
  <si>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</si>
  <si>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</si>
  <si>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</si>
  <si>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</si>
  <si>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</si>
  <si>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</si>
  <si>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</si>
  <si>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</si>
  <si>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</si>
  <si>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</si>
  <si>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</si>
  <si>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</si>
  <si>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</si>
  <si>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</si>
  <si>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</si>
  <si>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</si>
  <si>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</si>
  <si>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</si>
  <si>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</si>
  <si>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</si>
  <si>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</si>
  <si>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</si>
  <si>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</si>
  <si>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</si>
  <si>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</si>
  <si>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</si>
  <si>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</si>
  <si>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</si>
  <si>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</si>
  <si>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</si>
  <si>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</si>
  <si>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</si>
  <si>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</si>
  <si>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</si>
  <si>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</si>
  <si>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</si>
  <si>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</si>
  <si>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</si>
  <si>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</si>
  <si>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</si>
  <si>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</si>
  <si>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</si>
  <si>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</si>
  <si>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</si>
  <si>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</si>
  <si>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</si>
  <si>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</si>
  <si>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</si>
  <si>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</si>
  <si>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</si>
  <si>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</si>
  <si>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</si>
  <si>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</si>
  <si>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</si>
  <si>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</si>
  <si>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</si>
  <si>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</si>
  <si>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</si>
  <si>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</si>
  <si>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</si>
  <si>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</si>
  <si>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</si>
  <si>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</si>
  <si>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</si>
  <si>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</si>
  <si>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</si>
  <si>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</si>
  <si>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</si>
  <si>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</si>
  <si>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</si>
  <si>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</si>
  <si>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</si>
  <si>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</si>
  <si>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</si>
  <si>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</si>
  <si>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</si>
  <si>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</si>
  <si>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</si>
  <si>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</si>
  <si>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</si>
  <si>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</si>
  <si>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</si>
  <si>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</si>
  <si>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</si>
  <si>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</si>
  <si>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</si>
  <si>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</si>
  <si>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</si>
  <si>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</si>
  <si>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</si>
  <si>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</si>
  <si>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</si>
  <si>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</si>
  <si>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</si>
  <si>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</si>
  <si>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</si>
  <si>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</si>
  <si>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</si>
  <si>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</si>
  <si>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</si>
  <si>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</si>
  <si>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</si>
  <si>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</si>
  <si>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</si>
  <si>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</si>
  <si>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</si>
  <si>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</si>
  <si>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</si>
  <si>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</si>
  <si>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</si>
  <si>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</si>
  <si>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</si>
  <si>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</si>
  <si>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</si>
  <si>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</si>
  <si>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</si>
  <si>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</si>
  <si>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</si>
  <si>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</si>
  <si>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</si>
  <si>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</si>
  <si>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</si>
  <si>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</si>
  <si>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</si>
  <si>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</si>
  <si>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</si>
  <si>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</si>
  <si>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</si>
  <si>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</si>
  <si>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</si>
  <si>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</si>
  <si>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</si>
  <si>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</si>
  <si>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</si>
  <si>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</si>
  <si>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</si>
  <si>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</si>
  <si>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</si>
  <si>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</si>
  <si>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</si>
  <si>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</si>
  <si>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</si>
  <si>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</si>
  <si>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</si>
  <si>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</si>
  <si>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</si>
  <si>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</si>
  <si>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</si>
  <si>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</si>
  <si>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</si>
  <si>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</si>
  <si>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</si>
  <si>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</si>
  <si>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</si>
  <si>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</si>
  <si>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</si>
  <si>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</si>
  <si>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</si>
  <si>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</si>
  <si>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</si>
  <si>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</si>
  <si>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</si>
  <si>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</si>
  <si>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</si>
  <si>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</si>
  <si>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</si>
  <si>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</si>
  <si>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</si>
  <si>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</si>
  <si>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</si>
  <si>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</si>
  <si>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</si>
  <si>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</si>
  <si>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</si>
  <si>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</si>
  <si>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</si>
  <si>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</si>
  <si>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</si>
  <si>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</si>
  <si>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</si>
  <si>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</si>
  <si>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</si>
  <si>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</si>
  <si>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</si>
  <si>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</si>
  <si>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</si>
  <si>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</si>
  <si>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</si>
  <si>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</si>
  <si>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</si>
  <si>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</si>
  <si>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</si>
  <si>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</si>
  <si>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</si>
  <si>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</si>
  <si>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</si>
  <si>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</si>
  <si>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</si>
  <si>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</si>
  <si>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</si>
  <si>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</si>
  <si>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</si>
  <si>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</si>
  <si>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</si>
  <si>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</si>
  <si>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</si>
  <si>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</si>
  <si>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</si>
  <si>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</si>
  <si>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</si>
  <si>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</si>
  <si>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</si>
  <si>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</si>
  <si>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</si>
  <si>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</si>
  <si>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</si>
  <si>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</si>
  <si>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</si>
  <si>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</si>
  <si>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</si>
  <si>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</si>
  <si>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</si>
  <si>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</si>
  <si>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</si>
  <si>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</si>
  <si>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</si>
  <si>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</si>
  <si>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</si>
  <si>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</si>
  <si>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</si>
  <si>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</si>
  <si>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</si>
  <si>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</si>
  <si>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</si>
  <si>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</si>
  <si>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</si>
  <si>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</si>
  <si>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</si>
  <si>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</si>
  <si>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</si>
  <si>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</si>
  <si>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</si>
  <si>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</si>
  <si>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</si>
  <si>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</si>
  <si>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</si>
  <si>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</si>
  <si>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</si>
  <si>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</si>
  <si>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</si>
  <si>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</si>
  <si>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</si>
  <si>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</si>
  <si>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</si>
  <si>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</si>
  <si>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</si>
  <si>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</si>
  <si>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</si>
  <si>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</si>
  <si>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</si>
  <si>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</si>
  <si>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</si>
  <si>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</si>
  <si>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</si>
  <si>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</si>
  <si>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</si>
  <si>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</si>
  <si>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</si>
  <si>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</si>
  <si>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</si>
  <si>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</si>
  <si>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</si>
  <si>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</si>
  <si>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</si>
  <si>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</si>
  <si>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</si>
  <si>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</si>
  <si>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</si>
  <si>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</si>
  <si>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</si>
  <si>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</si>
  <si>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</si>
  <si>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</si>
  <si>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</si>
  <si>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</si>
  <si>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</si>
  <si>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</si>
  <si>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</si>
  <si>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</si>
  <si>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</si>
  <si>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</si>
  <si>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</si>
  <si>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</si>
  <si>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</si>
  <si>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</si>
  <si>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</si>
  <si>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</si>
  <si>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</si>
  <si>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</si>
  <si>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</si>
  <si>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</si>
  <si>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</si>
  <si>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</si>
  <si>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</si>
  <si>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</si>
  <si>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</si>
  <si>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</si>
  <si>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</si>
  <si>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</si>
  <si>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</si>
  <si>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</si>
  <si>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</si>
  <si>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</si>
  <si>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</si>
  <si>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</si>
  <si>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</si>
  <si>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</si>
  <si>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</si>
  <si>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</si>
  <si>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</si>
  <si>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</si>
  <si>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</si>
  <si>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</si>
  <si>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</si>
  <si>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</si>
  <si>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</si>
  <si>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</si>
  <si>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</si>
  <si>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</si>
  <si>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</si>
  <si>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</si>
  <si>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</si>
  <si>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</si>
  <si>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</si>
  <si>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</si>
  <si>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</si>
  <si>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</si>
  <si>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</si>
  <si>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</si>
  <si>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</si>
  <si>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</si>
  <si>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</si>
  <si>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</si>
  <si>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</si>
  <si>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</si>
  <si>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</si>
  <si>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</si>
  <si>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</si>
  <si>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</si>
  <si>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</si>
  <si>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</si>
  <si>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</si>
  <si>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</si>
  <si>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</si>
  <si>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</si>
  <si>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</si>
  <si>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</si>
  <si>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</si>
  <si>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</si>
  <si>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</si>
  <si>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</si>
  <si>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</si>
  <si>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</si>
  <si>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</si>
  <si>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</si>
  <si>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</si>
  <si>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</si>
  <si>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</si>
  <si>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</si>
  <si>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</si>
  <si>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</si>
  <si>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</si>
  <si>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</si>
  <si>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</si>
  <si>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</si>
  <si>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</si>
  <si>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</si>
  <si>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</si>
  <si>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</si>
  <si>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</si>
  <si>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</si>
  <si>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</si>
  <si>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</si>
  <si>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</si>
  <si>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</si>
  <si>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</si>
  <si>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</si>
  <si>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</si>
  <si>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</si>
  <si>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</si>
  <si>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</si>
  <si>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</si>
  <si>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</si>
  <si>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</si>
  <si>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</si>
  <si>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</si>
  <si>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</si>
  <si>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</si>
  <si>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</si>
  <si>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</si>
  <si>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</si>
  <si>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</si>
  <si>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</si>
  <si>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</si>
  <si>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</si>
  <si>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</si>
  <si>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</si>
  <si>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</si>
  <si>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</si>
  <si>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</si>
  <si>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</si>
  <si>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</si>
  <si>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</si>
  <si>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</si>
  <si>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</si>
  <si>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</si>
  <si>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</si>
  <si>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</si>
  <si>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</si>
  <si>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</si>
  <si>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</si>
  <si>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</si>
  <si>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</si>
  <si>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</si>
  <si>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</si>
  <si>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</si>
  <si>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</si>
  <si>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</si>
  <si>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</si>
  <si>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</si>
  <si>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</si>
  <si>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</si>
  <si>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</si>
  <si>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</si>
  <si>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</si>
  <si>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</si>
  <si>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</si>
  <si>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</si>
  <si>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</si>
  <si>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</si>
  <si>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</si>
  <si>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</si>
  <si>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</si>
  <si>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</si>
  <si>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</si>
  <si>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</si>
  <si>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</si>
  <si>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</si>
  <si>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</si>
  <si>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</si>
  <si>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</si>
  <si>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</si>
  <si>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</si>
  <si>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</si>
  <si>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</si>
  <si>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</si>
  <si>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</si>
  <si>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</si>
  <si>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</si>
  <si>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</si>
  <si>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</si>
  <si>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</si>
  <si>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</si>
  <si>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</si>
  <si>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</si>
  <si>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</si>
  <si>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</si>
  <si>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</si>
  <si>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</si>
  <si>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</si>
  <si>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</si>
  <si>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</si>
  <si>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</si>
  <si>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</si>
  <si>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</si>
  <si>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</si>
  <si>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</si>
  <si>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</si>
  <si>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</si>
  <si>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</si>
  <si>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</si>
  <si>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</si>
  <si>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</si>
  <si>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</si>
  <si>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</si>
  <si>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</si>
  <si>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</si>
  <si>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</si>
  <si>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</si>
  <si>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</si>
  <si>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</si>
  <si>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</si>
  <si>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</si>
  <si>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</si>
  <si>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</si>
  <si>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</si>
  <si>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</si>
  <si>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</si>
  <si>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</si>
  <si>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</si>
  <si>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</si>
  <si>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</si>
  <si>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</si>
  <si>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</si>
  <si>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</si>
  <si>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</si>
  <si>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</si>
  <si>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</si>
  <si>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</si>
  <si>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</si>
  <si>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</si>
  <si>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</si>
  <si>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</si>
  <si>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</si>
  <si>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</si>
  <si>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</si>
  <si>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</si>
  <si>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</si>
  <si>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</si>
  <si>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</si>
  <si>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</si>
  <si>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</si>
  <si>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</si>
  <si>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</si>
  <si>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</si>
  <si>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</si>
  <si>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</si>
  <si>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</si>
  <si>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</si>
  <si>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</si>
  <si>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</si>
  <si>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</si>
  <si>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</si>
  <si>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</si>
  <si>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</si>
  <si>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</si>
  <si>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</si>
  <si>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</si>
  <si>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</si>
  <si>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</si>
  <si>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</si>
  <si>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</si>
  <si>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</si>
  <si>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</si>
  <si>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</si>
  <si>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</si>
  <si>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</si>
  <si>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</si>
  <si>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</si>
  <si>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</si>
  <si>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</si>
  <si>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</si>
  <si>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</si>
  <si>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</si>
  <si>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</si>
  <si>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</si>
  <si>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</si>
  <si>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</si>
  <si>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</si>
  <si>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</si>
  <si>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</si>
  <si>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</si>
  <si>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</si>
  <si>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</si>
  <si>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</si>
  <si>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</si>
  <si>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</si>
  <si>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</si>
  <si>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</si>
  <si>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</si>
  <si>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</si>
  <si>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</si>
  <si>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</si>
  <si>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</si>
  <si>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</si>
  <si>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</si>
  <si>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</si>
  <si>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</si>
  <si>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</si>
  <si>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</si>
  <si>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</si>
  <si>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</si>
  <si>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</si>
  <si>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</si>
  <si>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</si>
  <si>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</si>
  <si>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</si>
  <si>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</si>
  <si>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</si>
  <si>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</si>
  <si>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</si>
  <si>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</si>
  <si>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</si>
  <si>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</si>
  <si>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</si>
  <si>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</si>
  <si>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</si>
  <si>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</si>
  <si>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</si>
  <si>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</si>
  <si>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</si>
  <si>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</si>
  <si>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</si>
  <si>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</si>
  <si>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</si>
  <si>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</si>
  <si>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</si>
  <si>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</si>
  <si>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</si>
  <si>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</si>
  <si>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</si>
  <si>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</si>
  <si>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</si>
  <si>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</si>
  <si>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</si>
  <si>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</si>
  <si>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</si>
  <si>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</si>
  <si>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</si>
  <si>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</si>
  <si>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</si>
  <si>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</si>
  <si>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</si>
  <si>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</si>
  <si>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</si>
  <si>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</si>
  <si>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</si>
  <si>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</si>
  <si>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</si>
  <si>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</si>
  <si>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</si>
  <si>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</si>
  <si>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</si>
  <si>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</si>
  <si>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</si>
  <si>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</si>
  <si>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</si>
  <si>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</si>
  <si>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</si>
  <si>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</si>
  <si>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</si>
  <si>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</si>
  <si>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</si>
  <si>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</si>
  <si>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</si>
  <si>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</si>
  <si>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</si>
  <si>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</si>
  <si>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</si>
  <si>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</si>
  <si>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</si>
  <si>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</si>
  <si>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</si>
  <si>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</si>
  <si>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</si>
  <si>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</si>
  <si>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</si>
  <si>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</si>
  <si>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</si>
  <si>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</si>
  <si>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</si>
  <si>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</si>
  <si>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</si>
  <si>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</si>
  <si>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</si>
  <si>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</si>
  <si>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</si>
  <si>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</si>
  <si>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</si>
  <si>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</si>
  <si>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</si>
  <si>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</si>
  <si>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</si>
  <si>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</si>
  <si>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</si>
  <si>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</si>
  <si>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</si>
  <si>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</si>
  <si>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</si>
  <si>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</si>
  <si>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</si>
  <si>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</si>
  <si>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</si>
  <si>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</si>
  <si>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</si>
  <si>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</si>
  <si>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</si>
  <si>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</si>
  <si>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</si>
  <si>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</si>
  <si>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</si>
  <si>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</si>
  <si>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</si>
  <si>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</si>
  <si>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</si>
  <si>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</si>
  <si>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</si>
  <si>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</si>
  <si>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</si>
  <si>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</si>
  <si>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</si>
  <si>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</si>
  <si>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</si>
  <si>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</si>
  <si>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</si>
  <si>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</si>
  <si>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</si>
  <si>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</si>
  <si>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</si>
  <si>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</si>
  <si>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</si>
  <si>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</si>
  <si>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</si>
  <si>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</si>
  <si>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</si>
  <si>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</si>
  <si>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</si>
  <si>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</si>
  <si>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</si>
  <si>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</si>
  <si>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</si>
  <si>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</si>
  <si>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</si>
  <si>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</si>
  <si>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</si>
  <si>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</si>
  <si>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</si>
  <si>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</si>
  <si>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</si>
  <si>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</si>
  <si>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</si>
  <si>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</si>
  <si>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</si>
  <si>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</si>
  <si>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</si>
  <si>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</si>
  <si>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</si>
  <si>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</si>
  <si>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</si>
  <si>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</si>
  <si>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</si>
  <si>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</si>
  <si>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</si>
  <si>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</si>
  <si>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</si>
  <si>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</si>
  <si>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</si>
  <si>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</si>
  <si>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</si>
  <si>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</si>
  <si>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</si>
  <si>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</si>
  <si>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</si>
  <si>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</si>
  <si>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</si>
  <si>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</si>
  <si>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</si>
  <si>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</si>
  <si>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</si>
  <si>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</si>
  <si>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</si>
  <si>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</si>
  <si>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</si>
  <si>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</si>
  <si>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</si>
  <si>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</si>
  <si>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</si>
  <si>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</si>
  <si>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</si>
  <si>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</si>
  <si>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</si>
  <si>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</si>
  <si>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</si>
  <si>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</si>
  <si>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</si>
  <si>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</si>
  <si>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</si>
  <si>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</si>
  <si>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</si>
  <si>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</si>
  <si>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</si>
  <si>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</si>
  <si>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</si>
  <si>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</si>
  <si>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</si>
  <si>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</si>
  <si>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</si>
  <si>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</si>
  <si>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</si>
  <si>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</si>
  <si>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</si>
  <si>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</si>
  <si>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</si>
  <si>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</si>
  <si>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</si>
  <si>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</si>
  <si>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</si>
  <si>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</si>
  <si>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</si>
  <si>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</si>
  <si>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</si>
  <si>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</si>
  <si>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</si>
  <si>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</si>
  <si>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</si>
  <si>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</si>
  <si>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</si>
  <si>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</si>
  <si>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</si>
  <si>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</si>
  <si>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</si>
  <si>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</si>
  <si>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</si>
  <si>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</si>
  <si>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</si>
  <si>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</si>
  <si>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</si>
  <si>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</si>
  <si>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</si>
  <si>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</si>
  <si>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</si>
  <si>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</si>
  <si>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</si>
  <si>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</si>
  <si>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</si>
  <si>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</si>
  <si>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</si>
  <si>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</si>
  <si>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</si>
  <si>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</si>
  <si>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</si>
  <si>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</si>
  <si>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</si>
  <si>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</si>
  <si>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</si>
  <si>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</si>
  <si>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</si>
  <si>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</si>
  <si>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</si>
  <si>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</si>
  <si>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</si>
  <si>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</si>
  <si>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</si>
  <si>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</si>
  <si>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</si>
  <si>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</si>
  <si>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</si>
  <si>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</si>
  <si>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</si>
  <si>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</si>
  <si>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</si>
  <si>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</si>
  <si>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</si>
  <si>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</si>
  <si>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</si>
  <si>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</si>
  <si>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</si>
  <si>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</si>
  <si>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</si>
  <si>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</si>
  <si>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</si>
  <si>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</si>
  <si>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</si>
  <si>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</si>
  <si>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</si>
  <si>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</si>
  <si>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</si>
  <si>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</si>
  <si>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</si>
  <si>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</si>
  <si>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</si>
  <si>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</si>
  <si>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</si>
  <si>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</si>
  <si>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</si>
  <si>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</si>
  <si>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</si>
  <si>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</si>
  <si>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</si>
  <si>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</si>
  <si>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</si>
  <si>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</si>
  <si>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</si>
  <si>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</si>
  <si>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</si>
  <si>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</si>
  <si>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</si>
  <si>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</si>
  <si>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</si>
  <si>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</si>
  <si>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</si>
  <si>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</si>
  <si>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</si>
  <si>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</si>
  <si>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</si>
  <si>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</si>
  <si>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</si>
  <si>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</si>
  <si>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</si>
  <si>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</si>
  <si>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</si>
  <si>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</si>
  <si>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</si>
  <si>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</si>
  <si>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</si>
  <si>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</si>
  <si>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</si>
  <si>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</si>
  <si>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</si>
  <si>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</si>
  <si>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</si>
  <si>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</si>
  <si>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</si>
  <si>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</si>
  <si>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</si>
  <si>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</si>
  <si>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</si>
  <si>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</si>
  <si>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</si>
  <si>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</si>
  <si>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</si>
  <si>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</si>
  <si>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</si>
  <si>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</si>
  <si>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</si>
  <si>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</si>
  <si>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</si>
  <si>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</si>
  <si>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</si>
  <si>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</si>
  <si>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</si>
  <si>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</si>
  <si>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</si>
  <si>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</si>
  <si>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</si>
  <si>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</si>
  <si>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</si>
  <si>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</si>
  <si>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</si>
  <si>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</si>
  <si>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</si>
  <si>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</si>
  <si>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</si>
  <si>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</si>
  <si>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</si>
  <si>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</si>
  <si>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</si>
  <si>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</si>
  <si>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</si>
  <si>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</si>
  <si>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</si>
  <si>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</si>
  <si>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</si>
  <si>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</si>
  <si>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</si>
  <si>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</si>
  <si>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</si>
  <si>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</si>
  <si>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</si>
  <si>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</si>
  <si>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</si>
  <si>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</si>
  <si>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</si>
  <si>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</si>
  <si>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</si>
  <si>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</si>
  <si>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</si>
  <si>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</si>
  <si>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</si>
  <si>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</si>
  <si>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</si>
  <si>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</si>
  <si>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</si>
  <si>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</si>
  <si>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</si>
  <si>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</si>
  <si>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</si>
  <si>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</si>
  <si>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</si>
  <si>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</si>
  <si>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</si>
  <si>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</si>
  <si>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</si>
  <si>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</si>
  <si>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</si>
  <si>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</si>
  <si>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</si>
  <si>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</si>
  <si>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</si>
  <si>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</si>
  <si>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</si>
  <si>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</si>
  <si>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</si>
  <si>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</si>
  <si>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</si>
  <si>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</si>
  <si>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</si>
  <si>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</si>
  <si>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</si>
  <si>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</si>
  <si>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</si>
  <si>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</si>
  <si>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</si>
  <si>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</si>
  <si>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</si>
  <si>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</si>
  <si>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</si>
  <si>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</si>
  <si>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</si>
  <si>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</si>
  <si>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</si>
  <si>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</si>
  <si>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</si>
  <si>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</si>
  <si>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</si>
  <si>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</si>
  <si>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</si>
  <si>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</si>
  <si>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</si>
  <si>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</si>
  <si>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</si>
  <si>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</si>
  <si>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</si>
  <si>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</si>
  <si>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</si>
  <si>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</si>
  <si>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</si>
  <si>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</si>
  <si>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</si>
  <si>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</si>
  <si>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</si>
  <si>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</si>
  <si>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</si>
  <si>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</si>
  <si>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</si>
  <si>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</si>
  <si>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</si>
  <si>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</si>
  <si>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</si>
  <si>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</si>
  <si>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</si>
  <si>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</si>
  <si>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</si>
  <si>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</si>
  <si>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</si>
  <si>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</si>
  <si>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</si>
  <si>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</si>
  <si>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</si>
  <si>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</si>
  <si>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</si>
  <si>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</si>
  <si>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</si>
  <si>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</si>
  <si>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</si>
  <si>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</si>
  <si>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</si>
  <si>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</si>
  <si>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</si>
  <si>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</si>
  <si>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</si>
  <si>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</si>
  <si>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</si>
  <si>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</si>
  <si>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</si>
  <si>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</si>
  <si>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</si>
  <si>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</si>
  <si>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</si>
  <si>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</si>
  <si>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</si>
  <si>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</si>
  <si>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</si>
  <si>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</si>
  <si>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</si>
  <si>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</si>
  <si>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</si>
  <si>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</si>
  <si>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</si>
  <si>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</si>
  <si>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</si>
  <si>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</si>
  <si>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</si>
  <si>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</si>
  <si>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</si>
  <si>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</si>
  <si>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</si>
  <si>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</si>
  <si>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</si>
  <si>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</si>
  <si>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</si>
  <si>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</si>
  <si>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</si>
  <si>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</si>
  <si>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</si>
  <si>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</si>
  <si>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</si>
  <si>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</si>
  <si>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</si>
  <si>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</si>
  <si>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</si>
  <si>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</si>
  <si>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</si>
  <si>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</si>
  <si>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</si>
  <si>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</si>
  <si>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</si>
  <si>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</si>
  <si>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</si>
  <si>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</si>
  <si>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</si>
  <si>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</si>
  <si>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</si>
  <si>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</si>
  <si>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</si>
  <si>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</si>
  <si>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</si>
  <si>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</si>
  <si>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</si>
  <si>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</si>
  <si>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</si>
  <si>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</si>
  <si>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</si>
  <si>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</si>
  <si>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</si>
  <si>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</si>
  <si>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</si>
  <si>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</si>
  <si>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</si>
  <si>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</si>
  <si>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</si>
  <si>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</si>
  <si>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</si>
  <si>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</si>
  <si>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</si>
  <si>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</si>
  <si>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</si>
  <si>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</si>
  <si>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</si>
  <si>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</si>
  <si>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</si>
  <si>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</si>
  <si>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</si>
  <si>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</si>
  <si>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</si>
  <si>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</si>
  <si>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</si>
  <si>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</si>
  <si>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</si>
  <si>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</si>
  <si>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</si>
  <si>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</si>
  <si>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</si>
  <si>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</si>
  <si>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</si>
  <si>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</si>
  <si>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</si>
  <si>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</si>
  <si>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</si>
  <si>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</si>
  <si>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</si>
  <si>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</si>
  <si>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</si>
  <si>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</si>
  <si>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</si>
  <si>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</si>
  <si>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</si>
  <si>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</si>
  <si>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</si>
  <si>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</si>
  <si>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</si>
  <si>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</si>
  <si>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</si>
  <si>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</si>
  <si>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</si>
  <si>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</si>
  <si>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</si>
  <si>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</si>
  <si>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</si>
  <si>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</si>
  <si>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</si>
  <si>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</si>
  <si>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</si>
  <si>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</si>
  <si>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</si>
  <si>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</si>
  <si>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</si>
  <si>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</si>
  <si>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</si>
  <si>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</si>
  <si>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</si>
  <si>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</si>
  <si>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</si>
  <si>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</si>
  <si>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</si>
  <si>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</si>
  <si>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</si>
  <si>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</si>
  <si>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</si>
  <si>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</si>
  <si>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</si>
  <si>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</si>
  <si>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</si>
  <si>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</si>
  <si>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</si>
  <si>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</si>
  <si>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</si>
  <si>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</si>
  <si>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</si>
  <si>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</si>
  <si>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</si>
  <si>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</si>
  <si>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</si>
  <si>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</si>
  <si>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</si>
  <si>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</si>
  <si>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</si>
  <si>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</si>
  <si>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</si>
  <si>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</si>
  <si>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</si>
  <si>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</si>
  <si>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</si>
  <si>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</si>
  <si>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</si>
  <si>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</si>
  <si>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</si>
  <si>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</si>
  <si>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</si>
  <si>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</si>
  <si>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</si>
  <si>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</si>
  <si>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</si>
  <si>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</si>
  <si>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</si>
  <si>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</si>
  <si>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</si>
  <si>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</si>
  <si>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</si>
  <si>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</si>
  <si>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</si>
  <si>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</si>
  <si>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</si>
  <si>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</si>
  <si>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</si>
  <si>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</si>
  <si>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</si>
  <si>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</si>
  <si>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</si>
  <si>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</si>
  <si>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</si>
  <si>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</si>
  <si>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</si>
  <si>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</si>
  <si>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</si>
  <si>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</si>
  <si>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</si>
  <si>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</si>
  <si>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</si>
  <si>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</si>
  <si>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</si>
  <si>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</si>
  <si>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</si>
  <si>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</si>
  <si>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</si>
  <si>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</si>
  <si>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</si>
  <si>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</si>
  <si>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</si>
  <si>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</si>
  <si>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</si>
  <si>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</si>
  <si>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</si>
  <si>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</si>
  <si>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</si>
  <si>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</si>
  <si>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</si>
  <si>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</si>
  <si>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</si>
  <si>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</si>
  <si>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</si>
  <si>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</si>
  <si>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</si>
  <si>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</si>
  <si>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</si>
  <si>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</si>
  <si>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</si>
  <si>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</si>
  <si>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</si>
  <si>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</si>
  <si>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</si>
  <si>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</si>
  <si>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</si>
  <si>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</si>
  <si>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</si>
  <si>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</si>
  <si>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</si>
  <si>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</si>
  <si>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</si>
  <si>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</si>
  <si>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</si>
  <si>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</si>
  <si>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</si>
  <si>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</si>
  <si>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</si>
  <si>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</si>
  <si>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</si>
  <si>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</si>
  <si>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</si>
  <si>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</si>
  <si>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</si>
  <si>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</si>
  <si>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</si>
  <si>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</si>
  <si>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</si>
  <si>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</si>
  <si>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</si>
  <si>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</si>
  <si>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</si>
  <si>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</si>
  <si>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</si>
  <si>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</si>
  <si>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</si>
  <si>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</si>
  <si>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</si>
  <si>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</si>
  <si>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</si>
  <si>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</si>
  <si>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</si>
  <si>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</si>
  <si>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</si>
  <si>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</si>
  <si>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</si>
  <si>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</si>
  <si>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</si>
  <si>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</si>
  <si>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</si>
  <si>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</si>
  <si>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</si>
  <si>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</si>
  <si>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</si>
  <si>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</si>
  <si>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</si>
  <si>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</si>
  <si>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</si>
  <si>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</si>
  <si>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</si>
  <si>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</si>
  <si>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</si>
  <si>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</si>
  <si>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</si>
  <si>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</si>
  <si>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</si>
  <si>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</si>
  <si>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</si>
  <si>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</si>
  <si>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</si>
  <si>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</si>
  <si>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</si>
  <si>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</si>
  <si>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</si>
  <si>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</si>
  <si>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</si>
  <si>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</si>
  <si>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</si>
  <si>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</si>
  <si>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</si>
  <si>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</si>
  <si>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</si>
  <si>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</si>
  <si>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</si>
  <si>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</si>
  <si>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</si>
  <si>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</si>
  <si>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</si>
  <si>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</si>
  <si>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</si>
  <si>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</si>
  <si>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</si>
  <si>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</si>
  <si>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</si>
  <si>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</si>
  <si>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</si>
  <si>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</si>
  <si>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</si>
  <si>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</si>
  <si>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</si>
  <si>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</si>
  <si>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</si>
  <si>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</si>
  <si>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</si>
  <si>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</si>
  <si>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</si>
  <si>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</si>
  <si>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</si>
  <si>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</si>
  <si>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</si>
  <si>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</si>
  <si>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</si>
  <si>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</si>
  <si>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</si>
  <si>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</si>
  <si>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</si>
  <si>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</si>
  <si>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</si>
  <si>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</si>
  <si>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</si>
  <si>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</si>
  <si>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</si>
  <si>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</si>
  <si>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</si>
  <si>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</si>
  <si>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</si>
  <si>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</si>
  <si>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</si>
  <si>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</si>
  <si>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</si>
  <si>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</si>
  <si>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</si>
  <si>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</si>
  <si>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</si>
  <si>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</si>
  <si>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</si>
  <si>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</si>
  <si>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</si>
  <si>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</si>
  <si>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</si>
  <si>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</si>
  <si>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</si>
  <si>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</si>
  <si>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</si>
  <si>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</si>
  <si>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</si>
  <si>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</si>
  <si>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</si>
  <si>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</si>
  <si>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</si>
  <si>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</si>
  <si>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</si>
  <si>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</si>
  <si>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</si>
  <si>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</si>
  <si>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</si>
  <si>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</si>
  <si>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</si>
  <si>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</si>
  <si>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</si>
  <si>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</si>
  <si>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</si>
  <si>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</si>
  <si>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</si>
  <si>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</si>
  <si>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</si>
  <si>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</si>
  <si>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</si>
  <si>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</si>
  <si>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</si>
  <si>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</si>
  <si>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</si>
  <si>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</si>
  <si>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</si>
  <si>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</si>
  <si>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</si>
  <si>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</si>
  <si>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</si>
  <si>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</si>
  <si>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</si>
  <si>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</si>
  <si>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</si>
  <si>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</si>
  <si>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</si>
  <si>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</si>
  <si>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</si>
  <si>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</si>
  <si>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</si>
  <si>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</si>
  <si>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</si>
  <si>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</si>
  <si>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</si>
  <si>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</si>
  <si>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</si>
  <si>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</si>
  <si>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</si>
  <si>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</si>
  <si>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</si>
  <si>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</si>
  <si>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</si>
  <si>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</si>
  <si>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</si>
  <si>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</si>
  <si>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</si>
  <si>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</si>
  <si>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</si>
  <si>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</si>
  <si>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</si>
  <si>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</si>
  <si>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</si>
  <si>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</si>
  <si>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</si>
  <si>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</si>
  <si>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</si>
  <si>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</si>
  <si>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</si>
  <si>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</si>
  <si>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</si>
  <si>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</si>
  <si>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</si>
  <si>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</si>
  <si>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</si>
  <si>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</si>
  <si>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</si>
  <si>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</si>
  <si>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</si>
  <si>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</si>
  <si>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</si>
  <si>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</si>
  <si>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</si>
  <si>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</si>
  <si>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</si>
  <si>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</si>
  <si>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</si>
  <si>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</si>
  <si>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</si>
  <si>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</si>
  <si>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</si>
  <si>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</si>
  <si>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</si>
  <si>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</si>
  <si>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</si>
  <si>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</si>
  <si>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</si>
  <si>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</si>
  <si>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</si>
  <si>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</si>
  <si>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</si>
  <si>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</si>
  <si>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</si>
  <si>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</si>
  <si>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</si>
  <si>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</si>
  <si>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</si>
  <si>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</si>
  <si>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</si>
  <si>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</si>
  <si>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</si>
  <si>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</si>
  <si>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</si>
  <si>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</si>
  <si>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</si>
  <si>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</si>
  <si>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</si>
  <si>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</si>
  <si>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</si>
  <si>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</si>
  <si>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</si>
  <si>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</si>
  <si>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</si>
  <si>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</si>
  <si>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</si>
  <si>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</si>
  <si>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</si>
  <si>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</si>
  <si>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</si>
  <si>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</si>
  <si>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</si>
  <si>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</si>
  <si>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</si>
  <si>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</si>
  <si>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</si>
  <si>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</si>
  <si>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</si>
  <si>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</si>
  <si>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</si>
  <si>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</si>
  <si>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</si>
  <si>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</si>
  <si>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</si>
  <si>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</si>
  <si>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</si>
  <si>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</si>
  <si>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</si>
  <si>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</si>
  <si>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</si>
  <si>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</si>
  <si>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</si>
  <si>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</si>
  <si>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</si>
  <si>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</si>
  <si>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</si>
  <si>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</si>
  <si>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</si>
  <si>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</si>
  <si>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</si>
  <si>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</si>
  <si>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</si>
  <si>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</si>
  <si>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</si>
  <si>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</si>
  <si>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</si>
  <si>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</si>
  <si>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</si>
  <si>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</si>
  <si>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</si>
  <si>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</si>
  <si>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</si>
  <si>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</si>
  <si>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</si>
  <si>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</si>
  <si>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</si>
  <si>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</si>
  <si>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</si>
  <si>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</si>
  <si>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</si>
  <si>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</si>
  <si>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</si>
  <si>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</si>
  <si>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</si>
  <si>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</si>
  <si>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</si>
  <si>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</si>
  <si>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</si>
  <si>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</si>
  <si>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</si>
  <si>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</si>
  <si>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</si>
  <si>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</si>
  <si>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</si>
  <si>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</si>
  <si>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</si>
  <si>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</si>
  <si>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</si>
  <si>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</si>
  <si>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</si>
  <si>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</si>
  <si>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</si>
  <si>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</si>
  <si>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</si>
  <si>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</si>
  <si>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</si>
  <si>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</si>
  <si>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</si>
  <si>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</si>
  <si>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</si>
  <si>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</si>
  <si>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</si>
  <si>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</si>
  <si>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</si>
  <si>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</si>
  <si>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</si>
  <si>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</si>
  <si>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</si>
  <si>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</si>
  <si>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</si>
  <si>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</si>
  <si>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</si>
  <si>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</si>
  <si>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</si>
  <si>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</si>
  <si>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</si>
  <si>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</si>
  <si>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</si>
  <si>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</si>
  <si>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</si>
  <si>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</si>
  <si>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</si>
  <si>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</si>
  <si>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</si>
  <si>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</si>
  <si>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</si>
  <si>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</si>
  <si>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</si>
  <si>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</si>
  <si>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</si>
  <si>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</si>
  <si>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</si>
  <si>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</si>
  <si>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</si>
  <si>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</si>
  <si>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</si>
  <si>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</si>
  <si>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</si>
  <si>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</si>
  <si>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</si>
  <si>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</si>
  <si>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</si>
  <si>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</si>
  <si>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</si>
  <si>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</si>
  <si>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</si>
  <si>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</si>
  <si>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</si>
  <si>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</si>
  <si>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</si>
  <si>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</si>
  <si>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</si>
  <si>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</si>
  <si>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</si>
  <si>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</si>
  <si>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</si>
  <si>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</si>
  <si>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</si>
  <si>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</si>
  <si>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</si>
  <si>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</si>
  <si>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</si>
  <si>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</si>
  <si>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</si>
  <si>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</si>
  <si>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</si>
  <si>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</si>
  <si>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</si>
  <si>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</si>
  <si>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</si>
  <si>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</si>
  <si>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</si>
  <si>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</si>
  <si>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</si>
  <si>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</si>
  <si>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</si>
  <si>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</si>
  <si>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</si>
  <si>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</si>
  <si>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</si>
  <si>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</si>
  <si>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</si>
  <si>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</si>
  <si>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</si>
  <si>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</si>
  <si>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</si>
  <si>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</si>
  <si>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</si>
  <si>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</si>
  <si>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</si>
  <si>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</si>
  <si>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</si>
  <si>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</si>
  <si>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</si>
  <si>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</si>
  <si>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</si>
  <si>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</si>
  <si>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</si>
  <si>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</si>
  <si>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</si>
  <si>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</si>
  <si>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</si>
  <si>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</si>
  <si>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</si>
  <si>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</si>
  <si>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</si>
  <si>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</si>
  <si>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</si>
  <si>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</si>
  <si>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</si>
  <si>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</si>
  <si>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</si>
  <si>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</si>
  <si>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</si>
  <si>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</si>
  <si>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</si>
  <si>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</si>
  <si>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</si>
  <si>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</si>
  <si>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</si>
  <si>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</si>
  <si>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</si>
  <si>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</si>
  <si>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</si>
  <si>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</si>
  <si>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</si>
  <si>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</si>
  <si>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</si>
  <si>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</si>
  <si>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</si>
  <si>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</si>
  <si>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</si>
  <si>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</si>
  <si>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</si>
  <si>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</si>
  <si>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</si>
  <si>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</si>
  <si>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</si>
  <si>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</si>
  <si>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</si>
  <si>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</si>
  <si>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</si>
  <si>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</si>
  <si>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</si>
  <si>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</si>
  <si>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</si>
  <si>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</si>
  <si>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</si>
  <si>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</si>
  <si>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</si>
  <si>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</si>
  <si>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</si>
  <si>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</si>
  <si>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</si>
  <si>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</si>
  <si>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</si>
  <si>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</si>
  <si>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</si>
  <si>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</si>
  <si>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</si>
  <si>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</si>
  <si>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</si>
  <si>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</si>
  <si>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</si>
  <si>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</si>
  <si>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</si>
  <si>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</si>
  <si>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</si>
  <si>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</si>
  <si>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</si>
  <si>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</si>
  <si>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</si>
  <si>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</si>
  <si>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</si>
  <si>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</si>
  <si>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</si>
  <si>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</si>
  <si>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</si>
  <si>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</si>
  <si>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</si>
  <si>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</si>
  <si>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</si>
  <si>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</si>
  <si>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</si>
  <si>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</si>
  <si>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</si>
  <si>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</si>
  <si>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</si>
  <si>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</si>
  <si>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</si>
  <si>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</si>
  <si>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</si>
  <si>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</si>
  <si>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</si>
  <si>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</si>
  <si>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</si>
  <si>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</si>
  <si>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</si>
  <si>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</si>
  <si>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</si>
  <si>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</si>
  <si>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</si>
  <si>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</si>
  <si>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</si>
  <si>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</si>
  <si>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</si>
  <si>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</si>
  <si>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</si>
  <si>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</si>
  <si>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</si>
  <si>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</si>
  <si>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</si>
  <si>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</si>
  <si>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</si>
  <si>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</si>
  <si>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</si>
  <si>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</si>
  <si>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</si>
  <si>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</si>
  <si>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</si>
  <si>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</si>
  <si>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</si>
  <si>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</si>
  <si>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</si>
  <si>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</si>
  <si>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</si>
  <si>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</si>
  <si>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</si>
  <si>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</si>
  <si>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</si>
  <si>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</si>
  <si>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</si>
  <si>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</si>
  <si>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</si>
  <si>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</si>
  <si>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</si>
  <si>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</si>
  <si>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</si>
  <si>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</si>
  <si>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</si>
  <si>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</si>
  <si>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</si>
  <si>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</si>
  <si>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</si>
  <si>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</si>
  <si>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</si>
  <si>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</si>
  <si>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</si>
  <si>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</si>
  <si>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</si>
  <si>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</si>
  <si>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</si>
  <si>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</si>
  <si>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</si>
  <si>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</si>
  <si>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</si>
  <si>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</si>
  <si>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</si>
  <si>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</si>
  <si>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</si>
  <si>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</si>
  <si>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</si>
  <si>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</si>
  <si>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</si>
  <si>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</si>
  <si>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</si>
  <si>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</si>
  <si>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</si>
  <si>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</si>
  <si>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</si>
  <si>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</si>
  <si>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</si>
  <si>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</si>
  <si>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</si>
  <si>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</si>
  <si>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</si>
  <si>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</si>
  <si>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</si>
  <si>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</si>
  <si>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</si>
  <si>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</si>
  <si>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</si>
  <si>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</si>
  <si>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</si>
  <si>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</si>
  <si>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</si>
  <si>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</si>
  <si>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</si>
  <si>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</si>
  <si>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</si>
  <si>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</si>
  <si>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</si>
  <si>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</si>
  <si>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</si>
  <si>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</si>
  <si>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</si>
  <si>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</si>
  <si>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</si>
  <si>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</si>
  <si>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</si>
  <si>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</si>
  <si>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</si>
  <si>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</si>
  <si>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</si>
  <si>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</si>
  <si>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</si>
  <si>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</si>
  <si>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</si>
  <si>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</si>
  <si>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</si>
  <si>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</si>
  <si>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</si>
  <si>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</si>
  <si>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</si>
  <si>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</si>
  <si>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</si>
  <si>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</si>
  <si>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</si>
  <si>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</si>
  <si>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</si>
  <si>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</si>
  <si>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</si>
  <si>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</si>
  <si>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</si>
  <si>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</si>
  <si>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</si>
  <si>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</si>
  <si>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</si>
  <si>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</si>
  <si>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</si>
  <si>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</si>
  <si>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</si>
  <si>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</si>
  <si>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</si>
  <si>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</si>
  <si>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</si>
  <si>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</si>
  <si>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</si>
  <si>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</si>
  <si>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</si>
  <si>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</si>
  <si>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</si>
  <si>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</si>
  <si>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</si>
  <si>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</si>
  <si>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</si>
  <si>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</si>
  <si>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</si>
  <si>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</si>
  <si>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</si>
  <si>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</si>
  <si>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</si>
  <si>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</si>
  <si>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</si>
  <si>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</si>
  <si>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</si>
  <si>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</si>
  <si>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</si>
  <si>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</si>
  <si>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</si>
  <si>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</si>
  <si>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</si>
  <si>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</si>
  <si>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</si>
  <si>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</si>
  <si>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</si>
  <si>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</si>
  <si>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</si>
  <si>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</si>
  <si>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</si>
  <si>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</si>
  <si>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</si>
  <si>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</si>
  <si>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</si>
  <si>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</si>
  <si>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</si>
  <si>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</si>
  <si>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</si>
  <si>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</si>
  <si>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</si>
  <si>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</si>
  <si>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</si>
  <si>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</si>
  <si>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</si>
  <si>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</si>
  <si>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</si>
  <si>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</si>
  <si>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</si>
  <si>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</si>
  <si>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</si>
  <si>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</si>
  <si>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</si>
  <si>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</si>
  <si>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</si>
  <si>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</si>
  <si>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</si>
  <si>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</si>
  <si>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</si>
  <si>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</si>
  <si>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</si>
  <si>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</si>
  <si>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</si>
  <si>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</si>
  <si>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</si>
  <si>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</si>
  <si>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</si>
  <si>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</si>
  <si>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</si>
  <si>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</si>
  <si>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</si>
  <si>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</si>
  <si>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</si>
  <si>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</si>
  <si>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</si>
  <si>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</si>
  <si>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</si>
  <si>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</si>
  <si>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</si>
  <si>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</si>
  <si>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</si>
  <si>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</si>
  <si>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</si>
  <si>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</si>
  <si>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</si>
  <si>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</si>
  <si>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</si>
  <si>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</si>
  <si>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</si>
  <si>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</si>
  <si>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</si>
  <si>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</si>
  <si>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</si>
  <si>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</si>
  <si>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</si>
  <si>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</si>
  <si>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</si>
  <si>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</si>
  <si>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</si>
  <si>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</si>
  <si>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</si>
  <si>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</si>
  <si>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</si>
  <si>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</si>
  <si>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</si>
  <si>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</si>
  <si>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</si>
  <si>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</si>
  <si>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</si>
  <si>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</si>
  <si>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</si>
  <si>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</si>
  <si>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</si>
  <si>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</si>
  <si>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</si>
  <si>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</si>
  <si>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</si>
  <si>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</si>
  <si>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</si>
  <si>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</si>
  <si>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</si>
  <si>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</si>
  <si>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</si>
  <si>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</si>
  <si>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</si>
  <si>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</si>
  <si>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</si>
  <si>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</si>
  <si>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</si>
  <si>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</si>
  <si>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</si>
  <si>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</si>
  <si>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</si>
  <si>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</si>
  <si>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</si>
  <si>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</si>
  <si>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</si>
  <si>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</si>
  <si>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</si>
  <si>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</si>
  <si>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</si>
  <si>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</si>
  <si>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</si>
  <si>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</si>
  <si>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</si>
  <si>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</si>
  <si>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</si>
  <si>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</si>
  <si>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</si>
  <si>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</si>
  <si>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</si>
  <si>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</si>
  <si>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</si>
  <si>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</si>
  <si>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</si>
  <si>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</si>
  <si>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</si>
  <si>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</si>
  <si>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</si>
  <si>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</si>
  <si>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</si>
  <si>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</si>
  <si>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</si>
  <si>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</si>
  <si>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</si>
  <si>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</si>
  <si>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</si>
  <si>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</si>
  <si>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</si>
  <si>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</si>
  <si>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</si>
  <si>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</si>
  <si>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</si>
  <si>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</si>
  <si>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</si>
  <si>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</si>
  <si>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</si>
  <si>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</si>
  <si>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</si>
  <si>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</si>
  <si>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</si>
  <si>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</si>
  <si>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</si>
  <si>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</si>
  <si>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</si>
  <si>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</si>
  <si>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</si>
  <si>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</si>
  <si>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</si>
  <si>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</si>
  <si>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</si>
  <si>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</si>
  <si>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</si>
  <si>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</si>
  <si>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</si>
  <si>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</si>
  <si>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</si>
  <si>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</si>
  <si>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</si>
  <si>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</si>
  <si>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</si>
  <si>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</si>
  <si>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</si>
  <si>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</si>
  <si>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</si>
  <si>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</si>
  <si>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</si>
  <si>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</si>
  <si>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</si>
  <si>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</si>
  <si>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</si>
  <si>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</si>
  <si>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</si>
  <si>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</si>
  <si>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</si>
  <si>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</si>
  <si>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</si>
  <si>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</si>
  <si>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</si>
  <si>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</si>
  <si>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</si>
  <si>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</si>
  <si>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</si>
  <si>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</si>
  <si>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</si>
  <si>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</si>
  <si>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</si>
  <si>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</si>
  <si>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</si>
  <si>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</si>
  <si>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</si>
  <si>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</si>
  <si>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</si>
  <si>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</si>
  <si>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</si>
  <si>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</si>
  <si>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</si>
  <si>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</si>
  <si>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</si>
  <si>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</si>
  <si>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</si>
  <si>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</si>
  <si>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</si>
  <si>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</si>
  <si>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</si>
  <si>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</si>
  <si>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</si>
  <si>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</si>
  <si>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</si>
  <si>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</si>
  <si>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</si>
  <si>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</si>
  <si>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</si>
  <si>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</si>
  <si>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</si>
  <si>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</si>
  <si>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</si>
  <si>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</si>
  <si>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</si>
  <si>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</si>
  <si>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</si>
  <si>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</si>
  <si>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</si>
  <si>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</si>
  <si>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</si>
  <si>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</si>
  <si>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</si>
  <si>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</si>
  <si>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</si>
  <si>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</si>
  <si>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</si>
  <si>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</si>
  <si>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</si>
  <si>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</si>
  <si>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</si>
  <si>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</si>
  <si>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</si>
  <si>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</si>
  <si>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</si>
  <si>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</si>
  <si>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</si>
  <si>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</si>
  <si>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</si>
  <si>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</si>
  <si>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</si>
  <si>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</si>
  <si>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</si>
  <si>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</si>
  <si>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</si>
  <si>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</si>
  <si>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</si>
  <si>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</si>
  <si>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</si>
  <si>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</si>
  <si>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</si>
  <si>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</si>
  <si>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</si>
  <si>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</si>
  <si>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</si>
  <si>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</si>
  <si>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</si>
  <si>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</si>
  <si>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</si>
  <si>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</si>
  <si>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</si>
  <si>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</si>
  <si>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</si>
  <si>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</si>
  <si>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</si>
  <si>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</si>
  <si>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</si>
  <si>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</si>
  <si>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</si>
  <si>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</si>
  <si>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</si>
  <si>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</si>
  <si>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</si>
  <si>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</si>
  <si>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</si>
  <si>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</si>
  <si>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</si>
  <si>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</si>
  <si>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</si>
  <si>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</si>
  <si>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</si>
  <si>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</si>
  <si>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</si>
  <si>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</si>
  <si>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</si>
  <si>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</si>
  <si>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</si>
  <si>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</si>
  <si>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</si>
  <si>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</si>
  <si>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</si>
  <si>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</si>
  <si>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</si>
  <si>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</si>
  <si>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</si>
  <si>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</si>
  <si>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</si>
  <si>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</si>
  <si>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</si>
  <si>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</si>
  <si>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</si>
  <si>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</si>
  <si>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</si>
  <si>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</si>
  <si>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</si>
  <si>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</si>
  <si>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</si>
  <si>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</si>
  <si>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</si>
  <si>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</si>
  <si>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</si>
  <si>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</si>
  <si>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</si>
  <si>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</si>
  <si>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</si>
  <si>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</si>
  <si>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</si>
  <si>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</si>
  <si>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</si>
  <si>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</si>
  <si>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</si>
  <si>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</si>
  <si>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</si>
  <si>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</si>
  <si>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</si>
  <si>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</si>
  <si>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</si>
  <si>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</si>
  <si>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</si>
  <si>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</si>
  <si>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</si>
  <si>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</si>
  <si>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</si>
  <si>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</si>
  <si>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</si>
  <si>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</si>
  <si>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</si>
  <si>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</si>
  <si>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</si>
  <si>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</si>
  <si>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</si>
  <si>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</si>
  <si>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</si>
  <si>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</si>
  <si>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</si>
  <si>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</si>
  <si>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</si>
  <si>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</si>
  <si>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</si>
  <si>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</si>
  <si>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</si>
  <si>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</si>
  <si>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</si>
  <si>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</si>
  <si>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</si>
  <si>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</si>
  <si>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</si>
  <si>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</si>
  <si>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</si>
  <si>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</si>
  <si>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</si>
  <si>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</si>
  <si>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</si>
  <si>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</si>
  <si>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</si>
  <si>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</si>
  <si>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</si>
  <si>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</si>
  <si>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</si>
  <si>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</si>
  <si>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</si>
  <si>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</si>
  <si>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</si>
  <si>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</si>
  <si>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</si>
  <si>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</si>
  <si>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</si>
  <si>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</si>
  <si>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</si>
  <si>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</si>
  <si>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</si>
  <si>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</si>
  <si>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</si>
  <si>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</si>
  <si>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</si>
  <si>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</si>
  <si>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</si>
  <si>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</si>
  <si>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</si>
  <si>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</si>
  <si>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</si>
  <si>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</si>
  <si>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</si>
  <si>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</si>
  <si>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</si>
  <si>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</si>
  <si>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</si>
  <si>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</si>
  <si>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</si>
  <si>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</si>
  <si>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</si>
  <si>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</si>
  <si>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</si>
  <si>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</si>
  <si>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</si>
  <si>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</si>
  <si>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</si>
  <si>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</si>
  <si>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</si>
  <si>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</si>
  <si>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</si>
  <si>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</si>
  <si>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</si>
  <si>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</si>
  <si>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</si>
  <si>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</si>
  <si>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</si>
  <si>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</si>
  <si>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</si>
  <si>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</si>
  <si>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</si>
  <si>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</si>
  <si>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</si>
  <si>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</si>
  <si>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</si>
  <si>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</si>
  <si>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</si>
  <si>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</si>
  <si>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</si>
  <si>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</si>
  <si>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</si>
  <si>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</si>
  <si>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</si>
  <si>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</si>
  <si>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</si>
  <si>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</si>
  <si>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</si>
  <si>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</si>
  <si>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</si>
  <si>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</si>
  <si>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</si>
  <si>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</si>
  <si>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</si>
  <si>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</si>
  <si>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</si>
  <si>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</si>
  <si>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</si>
  <si>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</si>
  <si>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</si>
  <si>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</si>
  <si>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</si>
  <si>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</si>
  <si>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</si>
  <si>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</si>
  <si>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</si>
  <si>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</si>
  <si>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</si>
  <si>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</si>
  <si>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</si>
  <si>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</si>
  <si>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</si>
  <si>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</si>
  <si>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</si>
  <si>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</si>
  <si>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</si>
  <si>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</si>
  <si>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</si>
  <si>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</si>
  <si>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</si>
  <si>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</si>
  <si>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</si>
  <si>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</si>
  <si>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</si>
  <si>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</si>
  <si>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</si>
  <si>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</si>
  <si>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</si>
  <si>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</si>
  <si>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</si>
  <si>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</si>
  <si>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</si>
  <si>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</si>
  <si>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</si>
  <si>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</si>
  <si>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</si>
  <si>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</si>
  <si>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</si>
  <si>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</si>
  <si>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</si>
  <si>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</si>
  <si>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</si>
  <si>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</si>
  <si>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</si>
  <si>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</si>
  <si>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</si>
  <si>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</si>
  <si>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</si>
  <si>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</si>
  <si>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</si>
  <si>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</si>
  <si>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</si>
  <si>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</si>
  <si>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</si>
  <si>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</si>
  <si>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</si>
  <si>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</si>
  <si>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</si>
  <si>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</si>
  <si>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</si>
  <si>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</si>
  <si>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</si>
  <si>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</si>
  <si>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</si>
  <si>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</si>
  <si>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</si>
  <si>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</si>
  <si>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</si>
  <si>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</si>
  <si>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</si>
  <si>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</si>
  <si>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</si>
  <si>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</si>
  <si>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</si>
  <si>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</si>
  <si>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</si>
  <si>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</si>
  <si>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</si>
  <si>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</si>
  <si>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</si>
  <si>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</si>
  <si>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</si>
  <si>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</si>
  <si>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</si>
  <si>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</si>
  <si>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</si>
  <si>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</si>
  <si>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</si>
  <si>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</si>
  <si>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</si>
  <si>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</si>
  <si>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</si>
  <si>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</si>
  <si>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</si>
  <si>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</si>
  <si>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</si>
  <si>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</si>
  <si>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</si>
  <si>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</si>
  <si>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</si>
  <si>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</si>
  <si>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</si>
  <si>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</si>
  <si>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</si>
  <si>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</si>
  <si>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</si>
  <si>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</si>
  <si>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</si>
  <si>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</si>
  <si>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</si>
  <si>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</si>
  <si>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</si>
  <si>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</si>
  <si>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</si>
  <si>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</si>
  <si>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</si>
  <si>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</si>
  <si>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</si>
  <si>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</si>
  <si>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</si>
  <si>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</si>
  <si>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</si>
  <si>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</si>
  <si>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</si>
  <si>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</si>
  <si>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</si>
  <si>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</si>
  <si>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</si>
  <si>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</si>
  <si>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</si>
  <si>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</si>
  <si>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</si>
  <si>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</si>
  <si>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</si>
  <si>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</si>
  <si>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</si>
  <si>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</si>
  <si>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</si>
  <si>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</si>
  <si>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</si>
  <si>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</si>
  <si>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</si>
  <si>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</si>
  <si>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</si>
  <si>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</si>
  <si>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</si>
  <si>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</si>
  <si>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</si>
  <si>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</si>
  <si>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</si>
  <si>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</si>
  <si>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</si>
  <si>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</si>
  <si>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</si>
  <si>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</si>
  <si>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</si>
  <si>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</si>
  <si>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</si>
  <si>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</si>
  <si>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</si>
  <si>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</si>
  <si>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</si>
  <si>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</si>
  <si>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</si>
  <si>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</si>
  <si>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</si>
  <si>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</si>
  <si>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</si>
  <si>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</si>
  <si>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</si>
  <si>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</si>
  <si>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</si>
  <si>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</si>
  <si>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</si>
  <si>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</si>
  <si>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</si>
  <si>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</si>
  <si>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</si>
  <si>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</si>
  <si>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</si>
  <si>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</si>
  <si>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</si>
  <si>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</si>
  <si>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</si>
  <si>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</si>
  <si>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</si>
  <si>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</si>
  <si>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</si>
  <si>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</si>
  <si>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</si>
  <si>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</si>
  <si>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</si>
  <si>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</si>
  <si>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</si>
  <si>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</si>
  <si>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</si>
  <si>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</si>
  <si>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</si>
  <si>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</si>
  <si>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</si>
  <si>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</si>
  <si>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</si>
  <si>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</si>
  <si>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</si>
  <si>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</si>
  <si>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</si>
  <si>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</si>
  <si>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</si>
  <si>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</si>
  <si>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</si>
  <si>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</si>
  <si>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</si>
  <si>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</si>
  <si>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</si>
  <si>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</si>
  <si>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</si>
  <si>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</si>
  <si>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</si>
  <si>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</si>
  <si>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</si>
  <si>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</si>
  <si>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</si>
  <si>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</si>
  <si>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</si>
  <si>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</si>
  <si>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</si>
  <si>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</si>
  <si>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</si>
  <si>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</si>
  <si>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</si>
  <si>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</si>
  <si>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</si>
  <si>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</si>
  <si>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</si>
  <si>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</si>
  <si>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</si>
  <si>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</si>
  <si>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</si>
  <si>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</si>
  <si>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</si>
  <si>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</si>
  <si>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</si>
  <si>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</si>
  <si>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</si>
  <si>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</si>
  <si>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</si>
  <si>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</si>
  <si>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</si>
  <si>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</si>
  <si>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</si>
  <si>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</si>
  <si>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</si>
  <si>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</si>
  <si>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</si>
  <si>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</si>
  <si>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</si>
  <si>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</si>
  <si>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</si>
  <si>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</si>
  <si>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</si>
  <si>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</si>
  <si>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</si>
  <si>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</si>
  <si>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</si>
  <si>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</si>
  <si>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</si>
  <si>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</si>
  <si>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</si>
  <si>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</si>
  <si>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</si>
  <si>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</si>
  <si>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</si>
  <si>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</si>
  <si>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</si>
  <si>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</si>
  <si>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</si>
  <si>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</si>
  <si>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</si>
  <si>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</si>
  <si>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</si>
  <si>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</si>
  <si>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</si>
  <si>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</si>
  <si>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</si>
  <si>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</si>
  <si>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</si>
  <si>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</si>
  <si>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</si>
  <si>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</si>
  <si>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</si>
  <si>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</si>
  <si>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</si>
  <si>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</si>
  <si>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</si>
  <si>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</si>
  <si>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</si>
  <si>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</si>
  <si>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</si>
  <si>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</si>
  <si>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</si>
  <si>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</si>
  <si>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</si>
  <si>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</si>
  <si>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</si>
  <si>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</si>
  <si>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</si>
  <si>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</si>
  <si>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</si>
  <si>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</si>
  <si>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</si>
  <si>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</si>
  <si>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</si>
  <si>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</si>
  <si>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</si>
  <si>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</si>
  <si>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</si>
  <si>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</si>
  <si>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</si>
  <si>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</si>
  <si>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</si>
  <si>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</si>
  <si>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</si>
  <si>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</si>
  <si>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</si>
  <si>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</si>
  <si>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</si>
  <si>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</si>
  <si>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</si>
  <si>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</si>
  <si>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</si>
  <si>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</si>
  <si>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</si>
  <si>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</si>
  <si>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</si>
  <si>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</si>
  <si>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</si>
  <si>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</si>
  <si>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</si>
  <si>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</si>
  <si>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</si>
  <si>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</si>
  <si>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</si>
  <si>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</si>
  <si>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</si>
  <si>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</si>
  <si>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</si>
  <si>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</si>
  <si>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</si>
  <si>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</si>
  <si>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</si>
  <si>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</si>
  <si>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</si>
  <si>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</si>
  <si>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</si>
  <si>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</si>
  <si>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</si>
  <si>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</si>
  <si>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</si>
  <si>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</si>
  <si>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</si>
  <si>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</si>
  <si>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</si>
  <si>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</si>
  <si>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</si>
  <si>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</si>
  <si>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</si>
  <si>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</si>
  <si>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</si>
  <si>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</si>
  <si>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</si>
  <si>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</si>
  <si>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</si>
  <si>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</si>
  <si>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</si>
  <si>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</si>
  <si>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</si>
  <si>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</si>
  <si>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</si>
  <si>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</si>
  <si>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</si>
  <si>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</si>
  <si>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</si>
  <si>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</si>
  <si>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</si>
  <si>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</si>
  <si>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</si>
  <si>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</si>
  <si>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</si>
  <si>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</si>
  <si>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</si>
  <si>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</si>
  <si>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</si>
  <si>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</si>
  <si>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</si>
  <si>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</si>
  <si>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</si>
  <si>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</si>
  <si>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</si>
  <si>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</si>
  <si>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</si>
  <si>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</si>
  <si>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</si>
  <si>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</si>
  <si>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</si>
  <si>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</si>
  <si>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</si>
  <si>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</si>
  <si>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</si>
  <si>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</si>
  <si>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</si>
  <si>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</si>
  <si>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</si>
  <si>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</si>
  <si>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</si>
  <si>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</si>
  <si>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</si>
  <si>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</si>
  <si>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</si>
  <si>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</si>
  <si>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</si>
  <si>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</si>
  <si>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</si>
  <si>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</si>
  <si>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</si>
  <si>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</si>
  <si>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</si>
  <si>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</si>
  <si>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</si>
  <si>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</si>
  <si>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</si>
  <si>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</si>
  <si>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</si>
  <si>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</si>
  <si>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</si>
  <si>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</si>
  <si>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</si>
  <si>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</si>
  <si>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</si>
  <si>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</si>
  <si>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</si>
  <si>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</si>
  <si>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</si>
  <si>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</si>
  <si>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</si>
  <si>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</si>
  <si>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</si>
  <si>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</si>
  <si>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</si>
  <si>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</si>
  <si>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</si>
  <si>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</si>
  <si>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</si>
  <si>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</si>
  <si>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</si>
  <si>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</si>
  <si>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</si>
  <si>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</si>
  <si>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</si>
  <si>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</si>
  <si>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</si>
  <si>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</si>
  <si>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</si>
  <si>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</si>
  <si>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</si>
  <si>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</si>
  <si>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</si>
  <si>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</si>
  <si>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</si>
  <si>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</si>
  <si>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</si>
  <si>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</si>
  <si>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</si>
  <si>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</si>
  <si>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</si>
  <si>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</si>
  <si>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</si>
  <si>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</si>
  <si>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</si>
  <si>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</si>
  <si>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</si>
  <si>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</si>
  <si>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</si>
  <si>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</si>
  <si>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</si>
  <si>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</si>
  <si>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</si>
  <si>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</si>
  <si>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</si>
  <si>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</si>
  <si>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</si>
  <si>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</si>
  <si>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</si>
  <si>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</si>
  <si>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</si>
  <si>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</si>
  <si>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</si>
  <si>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</si>
  <si>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</si>
  <si>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</si>
  <si>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</si>
  <si>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</si>
  <si>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</si>
  <si>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</si>
  <si>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</si>
  <si>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</si>
  <si>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</si>
  <si>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</si>
  <si>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</si>
  <si>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</si>
  <si>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</si>
  <si>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</si>
  <si>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</si>
  <si>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</si>
  <si>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</si>
  <si>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</si>
  <si>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</si>
  <si>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</si>
  <si>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</si>
  <si>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</si>
  <si>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</si>
  <si>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</si>
  <si>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</si>
  <si>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</si>
  <si>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</si>
  <si>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</si>
  <si>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</si>
  <si>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</si>
  <si>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</si>
  <si>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</si>
  <si>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</si>
  <si>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</si>
  <si>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</si>
  <si>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</si>
  <si>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</si>
  <si>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</si>
  <si>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</si>
  <si>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</si>
  <si>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</si>
  <si>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</si>
  <si>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</si>
  <si>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</si>
  <si>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</si>
  <si>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</si>
  <si>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</si>
  <si>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</si>
  <si>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</si>
  <si>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</si>
  <si>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</si>
  <si>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</si>
  <si>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</si>
  <si>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</si>
  <si>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</si>
  <si>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</si>
  <si>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</si>
  <si>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</si>
  <si>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</si>
  <si>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</si>
  <si>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</si>
  <si>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</si>
  <si>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</si>
  <si>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</si>
  <si>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</si>
  <si>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</si>
  <si>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</si>
  <si>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</si>
  <si>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</si>
  <si>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</si>
  <si>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</si>
  <si>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</si>
  <si>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</si>
  <si>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</si>
  <si>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</si>
  <si>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</si>
  <si>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</si>
  <si>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</si>
  <si>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</si>
  <si>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</si>
  <si>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</si>
  <si>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</si>
  <si>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</si>
  <si>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</si>
  <si>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</si>
  <si>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</si>
  <si>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</si>
  <si>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</si>
  <si>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</si>
  <si>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</si>
  <si>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</si>
  <si>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</si>
  <si>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</si>
  <si>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</si>
  <si>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</si>
  <si>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</si>
  <si>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</si>
  <si>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</si>
  <si>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</si>
  <si>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</si>
  <si>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</si>
  <si>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</si>
  <si>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</si>
  <si>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</si>
  <si>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</si>
  <si>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</si>
  <si>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</si>
  <si>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</si>
  <si>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</si>
  <si>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</si>
  <si>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</si>
  <si>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</si>
  <si>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</si>
  <si>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</si>
  <si>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</si>
  <si>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</si>
  <si>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</si>
  <si>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</si>
  <si>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</si>
  <si>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</si>
  <si>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</si>
  <si>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</si>
  <si>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</si>
  <si>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</si>
  <si>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</si>
  <si>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</si>
  <si>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</si>
  <si>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</si>
  <si>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</si>
  <si>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</si>
  <si>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</si>
  <si>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</si>
  <si>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</si>
  <si>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</si>
  <si>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</si>
  <si>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</si>
  <si>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</si>
  <si>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</si>
  <si>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</si>
  <si>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</si>
  <si>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</si>
  <si>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</si>
  <si>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</si>
  <si>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</si>
  <si>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</si>
  <si>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</si>
  <si>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</si>
  <si>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</si>
  <si>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</si>
  <si>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</si>
  <si>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</si>
  <si>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</si>
  <si>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</si>
  <si>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</si>
  <si>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</si>
  <si>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</si>
  <si>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</si>
  <si>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</si>
  <si>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</si>
  <si>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</si>
  <si>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</si>
  <si>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</si>
  <si>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</si>
  <si>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</si>
  <si>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</si>
  <si>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</si>
  <si>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</si>
  <si>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</si>
  <si>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</si>
  <si>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</si>
  <si>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</si>
  <si>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</si>
  <si>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</si>
  <si>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</si>
  <si>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</si>
  <si>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</si>
  <si>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</si>
  <si>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</si>
  <si>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</si>
  <si>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</si>
  <si>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</si>
  <si>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</si>
  <si>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</si>
  <si>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</si>
  <si>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</si>
  <si>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</si>
  <si>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</si>
  <si>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</si>
  <si>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</si>
  <si>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</si>
  <si>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</si>
  <si>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</si>
  <si>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</si>
  <si>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</si>
  <si>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</si>
  <si>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</si>
  <si>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</si>
  <si>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</si>
  <si>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</si>
  <si>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</si>
  <si>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</si>
  <si>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</si>
  <si>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</si>
  <si>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</si>
  <si>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</si>
  <si>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</si>
  <si>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</si>
  <si>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</si>
  <si>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</si>
  <si>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</si>
  <si>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</si>
  <si>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</si>
  <si>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</si>
  <si>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</si>
  <si>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</si>
  <si>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</si>
  <si>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</si>
  <si>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</si>
  <si>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</si>
  <si>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</si>
  <si>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</si>
  <si>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</si>
  <si>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</si>
  <si>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</si>
  <si>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</si>
  <si>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</si>
  <si>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</si>
  <si>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</si>
  <si>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</si>
  <si>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</si>
  <si>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</si>
  <si>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</si>
  <si>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</si>
  <si>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</si>
  <si>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</si>
  <si>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</si>
  <si>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</si>
  <si>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</si>
  <si>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</si>
  <si>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</si>
  <si>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</si>
  <si>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</si>
  <si>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</si>
  <si>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</si>
  <si>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</si>
  <si>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</si>
  <si>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</si>
  <si>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</si>
  <si>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</si>
  <si>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</si>
  <si>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</si>
  <si>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</si>
  <si>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</si>
  <si>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</si>
  <si>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</si>
  <si>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</si>
  <si>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</si>
  <si>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</si>
  <si>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</si>
  <si>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</si>
  <si>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</si>
  <si>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</si>
  <si>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</si>
  <si>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</si>
  <si>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</si>
  <si>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</si>
  <si>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</si>
  <si>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</si>
  <si>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</si>
  <si>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</si>
  <si>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</si>
  <si>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</si>
  <si>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</si>
  <si>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</si>
  <si>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</si>
  <si>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</si>
  <si>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</si>
  <si>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</si>
  <si>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</si>
  <si>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</si>
  <si>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</si>
  <si>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</si>
  <si>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</si>
  <si>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</si>
  <si>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</si>
  <si>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</si>
  <si>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</si>
  <si>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</si>
  <si>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</si>
  <si>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</si>
  <si>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</si>
  <si>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</si>
  <si>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</si>
  <si>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</si>
  <si>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</si>
  <si>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</si>
  <si>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</si>
  <si>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</si>
  <si>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</si>
  <si>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</si>
  <si>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</si>
  <si>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</si>
  <si>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</si>
  <si>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</si>
  <si>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</si>
  <si>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</si>
  <si>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</si>
  <si>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</si>
  <si>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</si>
  <si>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</si>
  <si>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</si>
  <si>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</si>
  <si>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</si>
  <si>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</si>
  <si>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</si>
  <si>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</si>
  <si>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</si>
  <si>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</si>
  <si>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</si>
  <si>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</si>
  <si>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</si>
  <si>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</si>
  <si>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</si>
  <si>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</si>
  <si>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</si>
  <si>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</si>
  <si>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</si>
  <si>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</si>
  <si>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</si>
  <si>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</si>
  <si>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</si>
  <si>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</si>
  <si>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</si>
  <si>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</si>
  <si>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</si>
  <si>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</si>
  <si>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</si>
  <si>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</si>
  <si>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</si>
  <si>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</si>
  <si>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</si>
  <si>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</si>
  <si>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</si>
  <si>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</si>
  <si>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</si>
  <si>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</si>
  <si>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</si>
  <si>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</si>
  <si>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</si>
  <si>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</si>
  <si>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</si>
  <si>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</si>
  <si>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</si>
  <si>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</si>
  <si>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</si>
  <si>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</si>
  <si>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</si>
  <si>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</si>
  <si>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</si>
  <si>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</si>
  <si>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</si>
  <si>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</si>
  <si>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</si>
  <si>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</si>
  <si>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</si>
  <si>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</si>
  <si>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</si>
  <si>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</si>
  <si>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</si>
  <si>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</si>
  <si>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</si>
  <si>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</si>
  <si>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</si>
  <si>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</si>
  <si>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</si>
  <si>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</si>
  <si>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</si>
  <si>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</si>
  <si>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</si>
  <si>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</si>
  <si>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</si>
  <si>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</si>
  <si>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</si>
  <si>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</si>
  <si>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</si>
  <si>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</si>
  <si>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</si>
  <si>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</si>
  <si>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</si>
  <si>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</si>
  <si>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</si>
  <si>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</si>
  <si>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</si>
  <si>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</si>
  <si>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</si>
  <si>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</si>
  <si>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</si>
  <si>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</si>
  <si>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</si>
  <si>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</si>
  <si>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</si>
  <si>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</si>
  <si>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</si>
  <si>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</si>
  <si>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</si>
  <si>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</si>
  <si>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</si>
  <si>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</si>
  <si>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</si>
  <si>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</si>
  <si>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</si>
  <si>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</si>
  <si>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</si>
  <si>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</si>
  <si>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</si>
  <si>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</si>
  <si>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</si>
  <si>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</si>
  <si>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</si>
  <si>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</si>
  <si>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</si>
  <si>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</si>
  <si>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</si>
  <si>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</si>
  <si>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</si>
  <si>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</si>
  <si>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</si>
  <si>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</si>
  <si>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</si>
  <si>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</si>
  <si>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</si>
  <si>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</si>
  <si>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</si>
  <si>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</si>
  <si>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</si>
  <si>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</si>
  <si>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</si>
  <si>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</si>
  <si>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</si>
  <si>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</si>
  <si>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</si>
  <si>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</si>
  <si>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</si>
  <si>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</si>
  <si>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</si>
  <si>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</si>
  <si>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</si>
  <si>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</si>
  <si>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</si>
  <si>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</si>
  <si>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</si>
  <si>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</si>
  <si>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</si>
  <si>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</si>
  <si>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</si>
  <si>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</si>
  <si>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</si>
  <si>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</si>
  <si>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</si>
  <si>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</si>
  <si>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</si>
  <si>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</si>
  <si>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</si>
  <si>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</si>
  <si>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</si>
  <si>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</si>
  <si>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</si>
  <si>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</si>
  <si>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</si>
  <si>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</si>
  <si>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</si>
  <si>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</si>
  <si>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</si>
  <si>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</si>
  <si>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</si>
  <si>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</si>
  <si>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</si>
  <si>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</si>
  <si>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</si>
  <si>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</si>
  <si>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</si>
  <si>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</si>
  <si>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</si>
  <si>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</si>
  <si>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</si>
  <si>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</si>
  <si>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</si>
  <si>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</si>
  <si>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</si>
  <si>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</si>
  <si>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</si>
  <si>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</si>
  <si>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</si>
  <si>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</si>
  <si>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</si>
  <si>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</si>
  <si>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</si>
  <si>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</si>
  <si>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</si>
  <si>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</si>
  <si>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</si>
  <si>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</si>
  <si>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</si>
  <si>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</si>
  <si>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</si>
  <si>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</si>
  <si>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</si>
  <si>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</si>
  <si>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</si>
  <si>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</si>
  <si>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</si>
  <si>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</si>
  <si>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</si>
  <si>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</si>
  <si>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</si>
  <si>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</si>
  <si>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</si>
  <si>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</si>
  <si>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</si>
  <si>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</si>
  <si>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</si>
  <si>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</si>
  <si>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</si>
  <si>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</si>
  <si>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</si>
  <si>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</si>
  <si>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</si>
  <si>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</si>
  <si>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</si>
  <si>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</si>
  <si>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</si>
  <si>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</si>
  <si>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</si>
  <si>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</si>
  <si>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</si>
  <si>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</si>
  <si>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</si>
  <si>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</si>
  <si>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</si>
  <si>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</si>
  <si>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</si>
  <si>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</si>
  <si>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</si>
  <si>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</si>
  <si>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</si>
  <si>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</si>
  <si>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</si>
  <si>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</si>
  <si>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</si>
  <si>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</si>
  <si>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</si>
  <si>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</si>
  <si>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</si>
  <si>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</si>
  <si>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</si>
  <si>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</si>
  <si>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</si>
  <si>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</si>
  <si>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</si>
  <si>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</si>
  <si>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</si>
  <si>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</si>
  <si>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</si>
  <si>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</si>
  <si>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</si>
  <si>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</si>
  <si>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</si>
  <si>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</si>
  <si>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</si>
  <si>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</si>
  <si>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</si>
  <si>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</si>
  <si>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</si>
  <si>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</si>
  <si>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</si>
  <si>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</si>
  <si>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</si>
  <si>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</si>
  <si>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</si>
  <si>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</si>
  <si>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</si>
  <si>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</si>
  <si>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</si>
  <si>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</si>
  <si>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</si>
  <si>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</si>
  <si>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</si>
  <si>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</si>
  <si>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</si>
  <si>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</si>
  <si>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</si>
  <si>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</si>
  <si>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</si>
  <si>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</si>
  <si>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</si>
  <si>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</si>
  <si>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</si>
  <si>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</si>
  <si>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</si>
  <si>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</si>
  <si>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</si>
  <si>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</si>
  <si>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</si>
  <si>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</si>
  <si>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</si>
  <si>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</si>
  <si>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</si>
  <si>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</si>
  <si>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</si>
  <si>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</si>
  <si>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</si>
  <si>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</si>
  <si>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</si>
  <si>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</si>
  <si>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</si>
  <si>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</si>
  <si>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</si>
  <si>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</si>
  <si>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</si>
  <si>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</si>
  <si>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</si>
  <si>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</si>
  <si>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</si>
  <si>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</si>
  <si>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</si>
  <si>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</si>
  <si>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</si>
  <si>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</si>
  <si>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</si>
  <si>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</si>
  <si>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</si>
  <si>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</si>
  <si>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</si>
  <si>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</si>
  <si>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</si>
  <si>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</si>
  <si>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</si>
  <si>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</si>
  <si>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</si>
  <si>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</si>
  <si>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</si>
  <si>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</si>
  <si>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</si>
  <si>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</si>
  <si>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</si>
  <si>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</si>
  <si>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</si>
  <si>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</si>
  <si>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</si>
  <si>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</si>
  <si>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</si>
  <si>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</si>
  <si>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</si>
  <si>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</si>
  <si>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</si>
  <si>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</si>
  <si>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</si>
  <si>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</si>
  <si>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</si>
  <si>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</si>
  <si>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</si>
  <si>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</si>
  <si>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</si>
  <si>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</si>
  <si>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</si>
  <si>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</si>
  <si>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</si>
  <si>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</si>
  <si>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</si>
  <si>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</si>
  <si>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</si>
  <si>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</si>
  <si>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</si>
  <si>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</si>
  <si>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</si>
  <si>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</si>
  <si>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</si>
  <si>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</si>
  <si>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</si>
  <si>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</si>
  <si>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</si>
  <si>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</si>
  <si>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</si>
  <si>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</si>
  <si>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</si>
  <si>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</si>
  <si>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</si>
  <si>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</si>
  <si>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</si>
  <si>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</si>
  <si>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</si>
  <si>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</si>
  <si>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</si>
  <si>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</si>
  <si>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</si>
  <si>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</si>
  <si>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</si>
  <si>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</si>
  <si>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</si>
  <si>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</si>
  <si>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</si>
  <si>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</si>
  <si>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</si>
  <si>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</si>
  <si>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</si>
  <si>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</si>
  <si>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</si>
  <si>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</si>
  <si>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</si>
  <si>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</si>
  <si>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</si>
  <si>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</si>
  <si>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</si>
  <si>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</si>
  <si>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</si>
  <si>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</si>
  <si>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</si>
  <si>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</si>
  <si>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</si>
  <si>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</si>
  <si>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</si>
  <si>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</si>
  <si>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</si>
  <si>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</si>
  <si>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</si>
  <si>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</si>
  <si>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</si>
  <si>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</si>
  <si>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</si>
  <si>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</si>
  <si>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</si>
  <si>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</si>
  <si>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</si>
  <si>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</si>
  <si>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</si>
  <si>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</si>
  <si>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</si>
  <si>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</si>
  <si>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</si>
  <si>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</si>
  <si>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</si>
  <si>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</si>
  <si>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</si>
  <si>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</si>
  <si>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</si>
  <si>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</si>
  <si>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</si>
  <si>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</si>
  <si>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</si>
  <si>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</si>
  <si>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</si>
  <si>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</si>
  <si>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</si>
  <si>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</si>
  <si>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</si>
  <si>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</si>
  <si>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</si>
  <si>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</si>
  <si>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</si>
  <si>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</si>
  <si>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</si>
  <si>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</si>
  <si>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</si>
  <si>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</si>
  <si>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</si>
  <si>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</si>
  <si>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</si>
  <si>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</si>
  <si>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</si>
  <si>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</si>
  <si>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</si>
  <si>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</si>
  <si>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</si>
  <si>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</si>
  <si>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</si>
  <si>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</si>
  <si>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</si>
  <si>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</si>
  <si>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</si>
  <si>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</si>
  <si>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</si>
  <si>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</si>
  <si>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</si>
  <si>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</si>
  <si>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</si>
  <si>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</si>
  <si>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</si>
  <si>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</si>
  <si>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</si>
  <si>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</si>
  <si>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</si>
  <si>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</si>
  <si>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</si>
  <si>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</si>
  <si>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</si>
  <si>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</si>
  <si>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</si>
  <si>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</si>
  <si>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</si>
  <si>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</si>
  <si>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</si>
  <si>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</si>
  <si>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</si>
  <si>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</si>
  <si>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</si>
  <si>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</si>
  <si>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</si>
  <si>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</si>
  <si>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</si>
  <si>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</si>
  <si>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</si>
  <si>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</si>
  <si>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</si>
  <si>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</si>
  <si>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</si>
  <si>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</si>
  <si>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</si>
  <si>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</si>
  <si>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</si>
  <si>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</si>
  <si>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</si>
  <si>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</si>
  <si>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</si>
  <si>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</si>
  <si>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</si>
  <si>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</si>
  <si>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</si>
  <si>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</si>
  <si>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</si>
  <si>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</si>
  <si>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</si>
  <si>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</si>
  <si>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</si>
  <si>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</si>
  <si>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</si>
  <si>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</si>
  <si>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</si>
  <si>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</si>
  <si>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</si>
  <si>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</si>
  <si>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</si>
  <si>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</si>
  <si>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</si>
  <si>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</si>
  <si>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</si>
  <si>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</si>
  <si>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</si>
  <si>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</si>
  <si>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</si>
  <si>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</si>
  <si>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</si>
  <si>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</si>
  <si>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</si>
  <si>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</si>
  <si>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</si>
  <si>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</si>
  <si>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</si>
  <si>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</si>
  <si>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</si>
  <si>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</si>
  <si>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</si>
  <si>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</si>
  <si>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</si>
  <si>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</si>
  <si>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</si>
  <si>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</si>
  <si>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</si>
  <si>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</si>
  <si>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</si>
  <si>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</si>
  <si>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</si>
  <si>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</si>
  <si>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</si>
  <si>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</si>
  <si>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</si>
  <si>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</si>
  <si>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</si>
  <si>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</si>
  <si>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</si>
  <si>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</si>
  <si>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</si>
  <si>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</si>
  <si>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</si>
  <si>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</si>
  <si>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</si>
  <si>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</si>
  <si>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</si>
  <si>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</si>
  <si>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</si>
  <si>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</si>
  <si>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</si>
  <si>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</si>
  <si>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</si>
  <si>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</si>
  <si>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</si>
  <si>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</si>
  <si>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</si>
  <si>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</si>
  <si>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</si>
  <si>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</si>
  <si>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</si>
  <si>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</si>
  <si>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</si>
  <si>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</si>
  <si>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</si>
  <si>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</si>
  <si>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</si>
  <si>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</si>
  <si>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</si>
  <si>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</si>
  <si>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</si>
  <si>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</si>
  <si>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</si>
  <si>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</si>
  <si>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</si>
  <si>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</si>
  <si>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</si>
  <si>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</si>
  <si>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</si>
  <si>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</si>
  <si>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</si>
  <si>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</si>
  <si>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</si>
  <si>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</si>
  <si>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</si>
  <si>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</si>
  <si>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</si>
  <si>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</si>
  <si>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</si>
  <si>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</si>
  <si>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</si>
  <si>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</si>
  <si>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</si>
  <si>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</si>
  <si>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</si>
  <si>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</si>
  <si>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</si>
  <si>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</si>
  <si>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</si>
  <si>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</si>
  <si>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</si>
  <si>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</si>
  <si>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</si>
  <si>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</si>
  <si>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</si>
  <si>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</si>
  <si>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</si>
  <si>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</si>
  <si>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</si>
  <si>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</si>
  <si>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</si>
  <si>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</si>
  <si>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</si>
  <si>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</si>
  <si>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</si>
  <si>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</si>
  <si>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</si>
  <si>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</si>
  <si>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</si>
  <si>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</si>
  <si>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</si>
  <si>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</si>
  <si>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</si>
  <si>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</si>
  <si>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</si>
  <si>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</si>
  <si>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</si>
  <si>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</si>
  <si>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</si>
  <si>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</si>
  <si>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</si>
  <si>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</si>
  <si>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</si>
  <si>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</si>
  <si>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</si>
  <si>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</si>
  <si>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</si>
  <si>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</si>
  <si>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</si>
  <si>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</si>
  <si>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</si>
  <si>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</si>
  <si>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</si>
  <si>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</si>
  <si>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</si>
  <si>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</si>
  <si>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</si>
  <si>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</si>
  <si>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</si>
  <si>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</si>
  <si>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</si>
  <si>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</si>
  <si>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</si>
  <si>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</si>
  <si>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</si>
  <si>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</si>
  <si>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</si>
  <si>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</si>
  <si>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</si>
  <si>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</si>
  <si>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</si>
  <si>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</si>
  <si>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</si>
  <si>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</si>
  <si>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</si>
  <si>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</si>
  <si>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</si>
  <si>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</si>
  <si>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</si>
  <si>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</si>
  <si>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</si>
  <si>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</si>
  <si>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</si>
  <si>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</si>
  <si>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</si>
  <si>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</si>
  <si>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</si>
  <si>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</si>
  <si>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</si>
  <si>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</si>
  <si>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</si>
  <si>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</si>
  <si>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</si>
  <si>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</si>
  <si>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</si>
  <si>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</si>
  <si>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</si>
  <si>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</si>
  <si>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</si>
  <si>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</si>
  <si>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</si>
  <si>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</si>
  <si>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</si>
  <si>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</si>
  <si>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</si>
  <si>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</si>
  <si>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</si>
  <si>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</si>
  <si>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</si>
  <si>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</si>
  <si>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</si>
  <si>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</si>
  <si>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</si>
  <si>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</si>
  <si>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</si>
  <si>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</si>
  <si>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</si>
  <si>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</si>
  <si>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</si>
  <si>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</si>
  <si>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</si>
  <si>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</si>
  <si>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</si>
  <si>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</si>
  <si>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</si>
  <si>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</si>
  <si>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</si>
  <si>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</si>
  <si>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</si>
  <si>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</si>
  <si>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</si>
  <si>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</si>
  <si>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</si>
  <si>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</si>
  <si>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</si>
  <si>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</si>
  <si>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</si>
  <si>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</si>
  <si>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</si>
  <si>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</si>
  <si>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</si>
  <si>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</si>
  <si>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</si>
  <si>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</si>
  <si>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</si>
  <si>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</si>
  <si>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</si>
  <si>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</si>
  <si>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</si>
  <si>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</si>
  <si>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</si>
  <si>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</si>
  <si>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</si>
  <si>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</si>
  <si>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</si>
  <si>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</si>
  <si>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</si>
  <si>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</si>
  <si>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</si>
  <si>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</si>
  <si>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</si>
  <si>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</si>
  <si>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</si>
  <si>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</si>
  <si>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</si>
  <si>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</si>
  <si>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</si>
  <si>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</si>
  <si>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</si>
  <si>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</si>
  <si>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</si>
  <si>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</si>
  <si>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</si>
  <si>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</si>
  <si>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</si>
  <si>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</si>
  <si>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</si>
  <si>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</si>
  <si>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</si>
  <si>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</si>
  <si>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</si>
  <si>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</si>
  <si>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</si>
  <si>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</si>
  <si>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</si>
  <si>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</si>
  <si>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</si>
  <si>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</si>
  <si>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</si>
  <si>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</si>
  <si>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</si>
  <si>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</si>
  <si>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</si>
  <si>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</si>
  <si>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</si>
  <si>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</si>
  <si>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</si>
  <si>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</si>
  <si>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</si>
  <si>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</si>
  <si>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</si>
  <si>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</si>
  <si>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</si>
  <si>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</si>
  <si>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</si>
  <si>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</si>
  <si>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</si>
  <si>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</si>
  <si>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</si>
  <si>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</si>
  <si>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</si>
  <si>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</si>
  <si>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</si>
  <si>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</si>
  <si>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</si>
  <si>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</si>
  <si>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</si>
  <si>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</si>
  <si>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</si>
  <si>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</si>
  <si>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</si>
  <si>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</si>
  <si>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</si>
  <si>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</si>
  <si>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</si>
  <si>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</si>
  <si>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</si>
  <si>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</si>
  <si>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</si>
  <si>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</si>
  <si>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</si>
  <si>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</si>
  <si>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</si>
  <si>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</si>
  <si>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</si>
  <si>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</si>
  <si>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</si>
  <si>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</si>
  <si>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</si>
  <si>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</si>
  <si>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</si>
  <si>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</si>
  <si>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</si>
  <si>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</si>
  <si>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</si>
  <si>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</si>
  <si>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</si>
  <si>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</si>
  <si>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</si>
  <si>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</si>
  <si>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</si>
  <si>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</si>
  <si>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</si>
  <si>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</si>
  <si>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</si>
  <si>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</si>
  <si>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</si>
  <si>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</si>
  <si>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</si>
  <si>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</si>
  <si>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</si>
  <si>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</si>
  <si>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</si>
  <si>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</si>
  <si>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</si>
  <si>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</si>
  <si>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</si>
  <si>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</si>
  <si>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</si>
  <si>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</si>
  <si>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</si>
  <si>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</si>
  <si>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</si>
  <si>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</si>
  <si>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</si>
  <si>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</si>
  <si>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</si>
  <si>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</si>
  <si>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</si>
  <si>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</si>
  <si>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</si>
  <si>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</si>
  <si>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</si>
  <si>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</si>
  <si>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</si>
  <si>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</si>
  <si>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</si>
  <si>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</si>
  <si>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</si>
  <si>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</si>
  <si>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</si>
  <si>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</si>
  <si>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</si>
  <si>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</si>
  <si>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</si>
  <si>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</si>
  <si>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</si>
  <si>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</si>
  <si>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</si>
  <si>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</si>
  <si>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</si>
  <si>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</si>
  <si>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</si>
  <si>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</si>
  <si>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</si>
  <si>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</si>
  <si>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</si>
  <si>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</si>
  <si>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</si>
  <si>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</si>
  <si>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</si>
  <si>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</si>
  <si>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</si>
  <si>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</si>
  <si>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</si>
  <si>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</si>
  <si>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</si>
  <si>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</si>
  <si>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</si>
  <si>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</si>
  <si>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</si>
  <si>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</si>
  <si>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</si>
  <si>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</si>
  <si>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</si>
  <si>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</si>
  <si>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</si>
  <si>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</si>
  <si>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</si>
  <si>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</si>
  <si>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</si>
  <si>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</si>
  <si>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</si>
  <si>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</si>
  <si>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</si>
  <si>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</si>
  <si>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</si>
  <si>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</si>
  <si>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</si>
  <si>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</si>
  <si>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</si>
  <si>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</si>
  <si>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</si>
  <si>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</si>
  <si>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</si>
  <si>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</si>
  <si>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</si>
  <si>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</si>
  <si>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</si>
  <si>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</si>
  <si>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</si>
  <si>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</si>
  <si>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</si>
  <si>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</si>
  <si>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</si>
  <si>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</si>
  <si>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</si>
  <si>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</si>
  <si>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</si>
  <si>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</si>
  <si>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</si>
  <si>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</si>
  <si>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</si>
  <si>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</si>
  <si>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</si>
  <si>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</si>
  <si>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</si>
  <si>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</si>
  <si>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</si>
  <si>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</si>
  <si>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</si>
  <si>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</si>
  <si>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</si>
  <si>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</si>
  <si>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</si>
  <si>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</si>
  <si>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</si>
  <si>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</si>
  <si>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</si>
  <si>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</si>
  <si>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</si>
  <si>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</si>
  <si>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</si>
  <si>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</si>
  <si>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</si>
  <si>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</si>
  <si>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</si>
  <si>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</si>
  <si>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</si>
  <si>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</si>
  <si>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</si>
  <si>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</si>
  <si>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</si>
  <si>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</si>
  <si>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</si>
  <si>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</si>
  <si>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</si>
  <si>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</si>
  <si>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</si>
  <si>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</si>
  <si>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</si>
  <si>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</si>
  <si>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</si>
  <si>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</si>
  <si>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</si>
  <si>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</si>
  <si>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</si>
  <si>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</si>
  <si>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</si>
  <si>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</si>
  <si>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</si>
  <si>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</si>
  <si>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</si>
  <si>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</si>
  <si>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</si>
  <si>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</si>
  <si>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</si>
  <si>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</si>
  <si>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</si>
  <si>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</si>
  <si>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</si>
  <si>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</si>
  <si>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</si>
  <si>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</si>
  <si>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</si>
  <si>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</si>
  <si>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</si>
  <si>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</si>
  <si>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</si>
  <si>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</si>
  <si>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</si>
  <si>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</si>
  <si>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</si>
  <si>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</si>
  <si>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</si>
  <si>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</si>
  <si>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</si>
  <si>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</si>
  <si>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</si>
  <si>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</si>
  <si>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</si>
  <si>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</si>
  <si>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</si>
  <si>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</si>
  <si>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</si>
  <si>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</si>
  <si>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</si>
  <si>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</si>
  <si>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</si>
  <si>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</si>
  <si>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</si>
  <si>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</si>
  <si>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</si>
  <si>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</si>
  <si>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</si>
  <si>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</si>
  <si>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</si>
  <si>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</si>
  <si>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</si>
  <si>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</si>
  <si>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</si>
  <si>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</si>
  <si>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</si>
  <si>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</si>
  <si>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</si>
  <si>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</si>
  <si>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</si>
  <si>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</si>
  <si>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</si>
  <si>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</si>
  <si>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</si>
  <si>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</si>
  <si>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</si>
  <si>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</si>
  <si>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</si>
  <si>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</si>
  <si>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</si>
  <si>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</si>
  <si>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</si>
  <si>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</si>
  <si>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</si>
  <si>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</si>
  <si>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</si>
  <si>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</si>
  <si>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</si>
  <si>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</si>
  <si>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</si>
  <si>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</si>
  <si>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</si>
  <si>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</si>
  <si>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</si>
  <si>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</si>
  <si>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</si>
  <si>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</si>
  <si>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</si>
  <si>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</si>
  <si>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</si>
  <si>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</si>
  <si>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</si>
  <si>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</si>
  <si>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</si>
  <si>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</si>
  <si>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</si>
  <si>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</si>
  <si>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</si>
  <si>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</si>
  <si>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</si>
  <si>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</si>
  <si>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</si>
  <si>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</si>
  <si>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</si>
  <si>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</si>
  <si>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</si>
  <si>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</si>
  <si>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</si>
  <si>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</si>
  <si>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</si>
  <si>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</si>
  <si>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</si>
  <si>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</si>
  <si>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</si>
  <si>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</si>
  <si>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</si>
  <si>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</si>
  <si>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</si>
  <si>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</si>
  <si>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</si>
  <si>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</si>
  <si>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</si>
  <si>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</si>
  <si>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</si>
  <si>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</si>
  <si>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</si>
  <si>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</si>
  <si>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</si>
  <si>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</si>
  <si>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</si>
  <si>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</si>
  <si>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</si>
  <si>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</si>
  <si>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</si>
  <si>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</si>
  <si>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</si>
  <si>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</si>
  <si>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</si>
  <si>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</si>
  <si>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</si>
  <si>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</si>
  <si>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</si>
  <si>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</si>
  <si>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</si>
  <si>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</si>
  <si>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</si>
  <si>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</si>
  <si>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</si>
  <si>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</si>
  <si>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</si>
  <si>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</si>
  <si>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</si>
  <si>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</si>
  <si>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</si>
  <si>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</si>
  <si>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</si>
  <si>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</si>
  <si>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</si>
  <si>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</si>
  <si>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</si>
  <si>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</si>
  <si>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</si>
  <si>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</si>
  <si>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</si>
  <si>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</si>
  <si>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</si>
  <si>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</si>
  <si>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</si>
  <si>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</si>
  <si>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</si>
  <si>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</si>
  <si>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</si>
  <si>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</si>
  <si>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</si>
  <si>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</si>
  <si>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</si>
  <si>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</si>
  <si>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</si>
  <si>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</si>
  <si>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</si>
  <si>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</si>
  <si>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</si>
  <si>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</si>
  <si>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</si>
  <si>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</si>
  <si>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</si>
  <si>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</si>
  <si>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</si>
  <si>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</si>
  <si>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</si>
  <si>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</si>
  <si>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</si>
  <si>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</si>
  <si>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</si>
  <si>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</si>
  <si>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</si>
  <si>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</si>
  <si>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</si>
  <si>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</si>
  <si>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</si>
  <si>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</si>
  <si>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</si>
  <si>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</si>
  <si>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</si>
  <si>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</si>
  <si>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</si>
  <si>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</si>
  <si>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</si>
  <si>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</si>
  <si>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</si>
  <si>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</si>
  <si>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</si>
  <si>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</si>
  <si>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</si>
  <si>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</si>
  <si>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</si>
  <si>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</si>
  <si>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</si>
  <si>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</si>
  <si>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</si>
  <si>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</si>
  <si>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</si>
  <si>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</si>
  <si>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</si>
  <si>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</si>
  <si>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</si>
  <si>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</si>
  <si>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</si>
  <si>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</si>
  <si>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</si>
  <si>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</si>
  <si>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</si>
  <si>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</si>
  <si>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</si>
  <si>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</si>
  <si>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</si>
  <si>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</si>
  <si>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</si>
  <si>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</si>
  <si>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</si>
  <si>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</si>
  <si>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</si>
  <si>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</si>
  <si>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</si>
  <si>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</si>
  <si>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</si>
  <si>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</si>
  <si>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</si>
  <si>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</si>
  <si>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</si>
  <si>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</si>
  <si>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</si>
  <si>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</si>
  <si>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</si>
  <si>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</si>
  <si>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</si>
  <si>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</si>
  <si>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</si>
  <si>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</si>
  <si>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</si>
  <si>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</si>
  <si>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</si>
  <si>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</si>
  <si>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</si>
  <si>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</si>
  <si>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</si>
  <si>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</si>
  <si>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</si>
  <si>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</si>
  <si>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</si>
  <si>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</si>
  <si>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</si>
  <si>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</si>
  <si>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</si>
  <si>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</si>
  <si>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</si>
  <si>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</si>
  <si>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</si>
  <si>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</si>
  <si>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</si>
  <si>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</si>
  <si>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</si>
  <si>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</si>
  <si>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</si>
  <si>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</si>
  <si>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</si>
  <si>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</si>
  <si>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</si>
  <si>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</si>
  <si>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</si>
  <si>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</si>
  <si>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</si>
  <si>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</si>
  <si>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</si>
  <si>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</si>
  <si>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</si>
  <si>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</si>
  <si>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</si>
  <si>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</si>
  <si>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</si>
  <si>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</si>
  <si>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</si>
  <si>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</si>
  <si>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</si>
  <si>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</si>
  <si>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</si>
  <si>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</si>
  <si>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</si>
  <si>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</si>
  <si>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</si>
  <si>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</si>
  <si>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</si>
  <si>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</si>
  <si>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</si>
  <si>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</si>
  <si>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</si>
  <si>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</si>
  <si>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</si>
  <si>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</si>
  <si>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</si>
  <si>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</si>
  <si>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</si>
  <si>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</si>
  <si>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</si>
  <si>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</si>
  <si>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</si>
  <si>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</si>
  <si>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</si>
  <si>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</si>
  <si>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</si>
  <si>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</si>
  <si>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</si>
  <si>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</si>
  <si>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</si>
  <si>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</si>
  <si>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</si>
  <si>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</si>
  <si>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</si>
  <si>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</si>
  <si>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</si>
  <si>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</si>
  <si>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</si>
  <si>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</si>
  <si>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</si>
  <si>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</si>
  <si>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</si>
  <si>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</si>
  <si>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</si>
  <si>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</si>
  <si>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</si>
  <si>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</si>
  <si>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</si>
  <si>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</si>
  <si>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</si>
  <si>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</si>
  <si>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</si>
  <si>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</si>
  <si>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</si>
  <si>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</si>
  <si>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</si>
  <si>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</si>
  <si>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</si>
  <si>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</si>
  <si>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</si>
  <si>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</si>
  <si>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</si>
  <si>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</si>
  <si>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</si>
  <si>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</si>
  <si>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</si>
  <si>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</si>
  <si>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</si>
  <si>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</si>
  <si>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</si>
  <si>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</si>
  <si>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</si>
  <si>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</si>
  <si>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</si>
  <si>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</si>
  <si>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</si>
  <si>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</si>
  <si>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</si>
  <si>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</si>
  <si>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</si>
  <si>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</si>
  <si>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</si>
  <si>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</si>
  <si>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</si>
  <si>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</si>
  <si>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</si>
  <si>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</si>
  <si>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</si>
  <si>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</si>
  <si>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</si>
  <si>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</si>
  <si>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</si>
  <si>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</si>
  <si>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</si>
  <si>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</si>
  <si>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</si>
  <si>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</si>
  <si>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</si>
  <si>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</si>
  <si>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</si>
  <si>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</si>
  <si>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</si>
  <si>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</si>
  <si>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</si>
  <si>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</si>
  <si>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</si>
  <si>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</si>
  <si>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</si>
  <si>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</si>
  <si>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</si>
  <si>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</si>
  <si>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</si>
  <si>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</si>
  <si>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</si>
  <si>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</si>
  <si>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</si>
  <si>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</si>
  <si>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</si>
  <si>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</si>
  <si>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</si>
  <si>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</si>
  <si>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</si>
  <si>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</si>
  <si>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</si>
  <si>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</si>
  <si>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</si>
  <si>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</si>
  <si>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</si>
  <si>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</si>
  <si>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</si>
  <si>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</si>
  <si>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</si>
  <si>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</si>
  <si>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</si>
  <si>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</si>
  <si>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</si>
  <si>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</si>
  <si>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</si>
  <si>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</si>
  <si>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</si>
  <si>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</si>
  <si>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</si>
  <si>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</si>
  <si>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</si>
  <si>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</si>
  <si>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</si>
  <si>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</si>
  <si>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</si>
  <si>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</si>
  <si>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</si>
  <si>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</si>
  <si>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</si>
  <si>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</si>
  <si>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</si>
  <si>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</si>
  <si>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</si>
  <si>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</si>
  <si>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</si>
  <si>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</si>
  <si>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</si>
  <si>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</si>
  <si>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MICROWAVE TECHNOLOGY INC.</t>
  </si>
  <si>
    <t>94-2824392</t>
  </si>
  <si>
    <t>4268 SOLAR WAY, FREMONT, CA 94538</t>
  </si>
  <si>
    <t>HANH NGUYEN</t>
  </si>
  <si>
    <t>hnguyen@mwtinc.com</t>
  </si>
  <si>
    <t>510-651-6700</t>
  </si>
  <si>
    <t>QA MANAGER</t>
  </si>
  <si>
    <t>Hong Kong SAR (see also separate country code entry under HK)</t>
  </si>
  <si>
    <t>CID000875</t>
  </si>
  <si>
    <t>Ganzhou Huaxing Tungsten Products Co., Ltd.</t>
  </si>
  <si>
    <t>Eugene Cheng</t>
    <phoneticPr fontId="0" type="noConversion"/>
  </si>
  <si>
    <t>eugene.cheng@solartech.com.tw</t>
    <phoneticPr fontId="0" type="noConversion"/>
  </si>
  <si>
    <t>recycled</t>
  </si>
  <si>
    <t>Mr. Chen Yi</t>
  </si>
  <si>
    <t>51464595@qq.com</t>
  </si>
  <si>
    <t>Mr.Janny Jiang</t>
  </si>
  <si>
    <t>jiujiang_jx@yahoo.com</t>
  </si>
  <si>
    <t>Mr.Li Hui</t>
  </si>
  <si>
    <t>export@jjtanbre.com.cn</t>
  </si>
  <si>
    <t>Ms. Huang Yan</t>
  </si>
  <si>
    <t>710612919@qq.com</t>
  </si>
  <si>
    <t>Ms. Zhu Xiao Juan</t>
  </si>
  <si>
    <t>selene@jinchengtn.com</t>
  </si>
  <si>
    <t>Mr. Ronaldo Lasmar</t>
  </si>
  <si>
    <t>ronaldo.lasmar@mtaboca.com.br</t>
  </si>
  <si>
    <t>from theirown mine</t>
  </si>
  <si>
    <t>CID000616</t>
    <phoneticPr fontId="0" type="noConversion"/>
  </si>
  <si>
    <t>Ms. Liang Meijing</t>
  </si>
  <si>
    <t>liangmeijing@ximeigroup.com</t>
  </si>
  <si>
    <t>Global Tungsten &amp; Powders Corp.</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</si>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</sst>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nguyen@mwt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nguyen@mwt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8D1317B-2414-4411-BFF4-DB3B8622C3A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2EE097-E830-4FA7-877E-4C4824F424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23" sqref="G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45450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587C1DE-BB33-4774-B4AB-68816189EA93}"/>
    <hyperlink ref="D20" r:id="rId4" xr:uid="{D34BD2C4-62E3-4103-8AC3-6FE59EC1A01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5" zoomScaleNormal="100" zoomScalePageLayoutView="55" workbookViewId="0">
      <selection activeCell="A5" sqref="A5:Q8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697</v>
      </c>
      <c r="B5" s="182" t="s">
        <v>1119</v>
      </c>
      <c r="C5" s="186" t="s">
        <v>900</v>
      </c>
      <c r="D5" s="230"/>
      <c r="E5" s="182" t="s">
        <v>2415</v>
      </c>
      <c r="F5" s="182" t="s">
        <v>697</v>
      </c>
      <c r="G5" s="182" t="s">
        <v>13217</v>
      </c>
      <c r="H5" s="183">
        <v>0</v>
      </c>
      <c r="I5" s="184" t="s">
        <v>1608</v>
      </c>
      <c r="J5" s="184" t="s">
        <v>1609</v>
      </c>
      <c r="K5" s="224"/>
      <c r="L5" s="224"/>
      <c r="M5" s="224"/>
      <c r="N5" s="224"/>
      <c r="O5" s="224"/>
      <c r="P5" s="185"/>
      <c r="Q5" s="225"/>
      <c r="R5" s="182" t="str">
        <f ca="1">IF(ISERROR($V5),"",OFFSET('Smelter Look-up'!$C$4,$V5-4,0)&amp;"")</f>
        <v>Materion</v>
      </c>
      <c r="S5" s="181" t="str">
        <f ca="1">IF(B5="","",IF(ISERROR(MATCH($E5,CL,0)),"Unknown",INDIRECT("'C'!$A$"&amp;MATCH($E5,CL,0)+1)))</f>
        <v>US</v>
      </c>
      <c r="T5" s="181" t="str">
        <f ca="1">IF(B5="","",IF(ISERROR(MATCH($J5,SorP!$B$1:$B$6226,0)),"",INDIRECT("'SorP'!$A$"&amp;MATCH($S5&amp;$J5,SorP!C:C,0))))</f>
        <v>US-NY</v>
      </c>
      <c r="U5" s="201"/>
      <c r="V5" s="226">
        <f>IF(C5="",NA(),IF(OR(C5="Smelter not listed",C5="Smelter not yet identified"),MATCH($B5&amp;$D5,'Smelter Look-up'!$J:$J,0),MATCH($B5&amp;$C5,'Smelter Look-up'!$J:$J,0)))</f>
        <v>174</v>
      </c>
      <c r="X5" s="227">
        <f t="shared" ref="X5" si="0">IF(AND(C5="Smelter not listed",OR(LEN(D5)=0,LEN(E5)=0)),1,0)</f>
        <v>0</v>
      </c>
      <c r="AB5" s="228" t="str">
        <f t="shared" ref="AB5" si="1">B5&amp;C5</f>
        <v>GoldMaterion</v>
      </c>
    </row>
    <row r="6" spans="1:34" s="227" customFormat="1" ht="20.100000000000001" customHeight="1">
      <c r="A6" s="262" t="s">
        <v>718</v>
      </c>
      <c r="B6" s="182" t="s">
        <v>1119</v>
      </c>
      <c r="C6" s="186" t="s">
        <v>903</v>
      </c>
      <c r="D6" s="230"/>
      <c r="E6" s="182" t="s">
        <v>1087</v>
      </c>
      <c r="F6" s="182" t="s">
        <v>718</v>
      </c>
      <c r="G6" s="182" t="s">
        <v>13217</v>
      </c>
      <c r="H6" s="183">
        <v>0</v>
      </c>
      <c r="I6" s="184" t="s">
        <v>1637</v>
      </c>
      <c r="J6" s="184" t="s">
        <v>1595</v>
      </c>
      <c r="K6" s="224"/>
      <c r="L6" s="224"/>
      <c r="M6" s="224"/>
      <c r="N6" s="224"/>
      <c r="O6" s="224"/>
      <c r="P6" s="185"/>
      <c r="Q6" s="225"/>
      <c r="R6" s="182" t="str">
        <f ca="1">IF(ISERROR($V6),"",OFFSET('Smelter Look-up'!$C$4,$V6-4,0)&amp;"")</f>
        <v>Royal Canadian Mint</v>
      </c>
      <c r="S6" s="181" t="str">
        <f t="shared" ref="S6:S37" ca="1" si="2">IF(B6="","",IF(ISERROR(MATCH($E6,CL,0)),"Unknown",INDIRECT("'C'!$A$"&amp;MATCH($E6,CL,0)+1)))</f>
        <v>CA</v>
      </c>
      <c r="T6" s="181" t="str">
        <f ca="1">IF(B6="","",IF(ISERROR(MATCH($J6,SorP!$B$1:$B$6226,0)),"",INDIRECT("'SorP'!$A$"&amp;MATCH($S6&amp;$J6,SorP!C:C,0))))</f>
        <v>CA-ON</v>
      </c>
      <c r="U6" s="201"/>
      <c r="V6" s="226">
        <f>IF(C6="",NA(),IF(OR(C6="Smelter not listed",C6="Smelter not yet identified"),MATCH($B6&amp;$D6,'Smelter Look-up'!$J:$J,0),MATCH($B6&amp;$C6,'Smelter Look-up'!$J:$J,0)))</f>
        <v>232</v>
      </c>
      <c r="X6" s="227">
        <f t="shared" ref="X6:X37" si="3">IF(AND(C6="Smelter not listed",OR(LEN(D6)=0,LEN(E6)=0)),1,0)</f>
        <v>0</v>
      </c>
      <c r="AB6" s="228" t="str">
        <f t="shared" ref="AB6:AB37" si="4">B6&amp;C6</f>
        <v>GoldRoyal Canadian Mint</v>
      </c>
    </row>
    <row r="7" spans="1:34" s="227" customFormat="1" ht="20.100000000000001" customHeight="1">
      <c r="A7" s="262" t="s">
        <v>768</v>
      </c>
      <c r="B7" s="182" t="s">
        <v>1120</v>
      </c>
      <c r="C7" s="186" t="s">
        <v>1024</v>
      </c>
      <c r="D7" s="230"/>
      <c r="E7" s="182" t="s">
        <v>870</v>
      </c>
      <c r="F7" s="182" t="s">
        <v>768</v>
      </c>
      <c r="G7" s="182" t="s">
        <v>13217</v>
      </c>
      <c r="H7" s="183">
        <v>0</v>
      </c>
      <c r="I7" s="184" t="s">
        <v>1771</v>
      </c>
      <c r="J7" s="184" t="s">
        <v>9093</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487</v>
      </c>
      <c r="X7" s="227">
        <f t="shared" si="3"/>
        <v>0</v>
      </c>
      <c r="AB7" s="228" t="str">
        <f t="shared" si="4"/>
        <v>TinMinsur</v>
      </c>
    </row>
    <row r="8" spans="1:34" s="227" customFormat="1" ht="20.100000000000001" customHeight="1">
      <c r="A8" s="262" t="s">
        <v>1414</v>
      </c>
      <c r="B8" s="182" t="s">
        <v>1122</v>
      </c>
      <c r="C8" s="186" t="s">
        <v>2518</v>
      </c>
      <c r="D8" s="230"/>
      <c r="E8" s="182" t="s">
        <v>1091</v>
      </c>
      <c r="F8" s="182" t="s">
        <v>1414</v>
      </c>
      <c r="G8" s="182" t="s">
        <v>13217</v>
      </c>
      <c r="H8" s="183">
        <v>0</v>
      </c>
      <c r="I8" s="184" t="s">
        <v>1736</v>
      </c>
      <c r="J8" s="184" t="s">
        <v>4228</v>
      </c>
      <c r="K8" s="224"/>
      <c r="L8" s="224"/>
      <c r="M8" s="224"/>
      <c r="N8" s="224"/>
      <c r="O8" s="224"/>
      <c r="P8" s="185"/>
      <c r="Q8" s="225"/>
      <c r="R8" s="182" t="str">
        <f ca="1">IF(ISERROR($V8),"",OFFSET('Smelter Look-up'!$C$4,$V8-4,0)&amp;"")</f>
        <v>H.C. Starck Tungsten GmbH</v>
      </c>
      <c r="S8" s="181" t="str">
        <f t="shared" ca="1" si="2"/>
        <v>DE</v>
      </c>
      <c r="T8" s="181" t="str">
        <f ca="1">IF(B8="","",IF(ISERROR(MATCH($J8,SorP!$B$1:$B$6226,0)),"",INDIRECT("'SorP'!$A$"&amp;MATCH($S8&amp;$J8,SorP!C:C,0))))</f>
        <v>DE-NI</v>
      </c>
      <c r="U8" s="201"/>
      <c r="V8" s="226">
        <f>IF(C8="",NA(),IF(OR(C8="Smelter not listed",C8="Smelter not yet identified"),MATCH($B8&amp;$D8,'Smelter Look-up'!$J:$J,0),MATCH($B8&amp;$C8,'Smelter Look-up'!$J:$J,0)))</f>
        <v>608</v>
      </c>
      <c r="X8" s="227">
        <f t="shared" si="3"/>
        <v>0</v>
      </c>
      <c r="AB8" s="228" t="str">
        <f t="shared" si="4"/>
        <v>TungstenH.C. Starck Tungsten GmbH</v>
      </c>
    </row>
    <row r="9" spans="1:34" s="227" customFormat="1" ht="20.100000000000001" customHeight="1">
      <c r="A9" s="262" t="s">
        <v>1404</v>
      </c>
      <c r="B9" s="182" t="s">
        <v>1121</v>
      </c>
      <c r="C9" s="186" t="s">
        <v>1403</v>
      </c>
      <c r="D9" s="230"/>
      <c r="E9" s="182" t="s">
        <v>878</v>
      </c>
      <c r="F9" s="182" t="s">
        <v>1404</v>
      </c>
      <c r="G9" s="182" t="s">
        <v>13217</v>
      </c>
      <c r="H9" s="183">
        <v>0</v>
      </c>
      <c r="I9" s="184" t="s">
        <v>1734</v>
      </c>
      <c r="J9" s="184" t="s">
        <v>1735</v>
      </c>
      <c r="K9" s="224"/>
      <c r="L9" s="224"/>
      <c r="M9" s="224"/>
      <c r="N9" s="224"/>
      <c r="O9" s="224"/>
      <c r="P9" s="185"/>
      <c r="Q9" s="225"/>
      <c r="R9" s="182" t="str">
        <f ca="1">IF(ISERROR($V9),"",OFFSET('Smelter Look-up'!$C$4,$V9-4,0)&amp;"")</f>
        <v>TANIOBIS Co., Ltd.</v>
      </c>
      <c r="S9" s="181" t="str">
        <f t="shared" ca="1" si="2"/>
        <v>TH</v>
      </c>
      <c r="T9" s="181" t="str">
        <f ca="1">IF(B9="","",IF(ISERROR(MATCH($J9,SorP!$B$1:$B$6226,0)),"",INDIRECT("'SorP'!$A$"&amp;MATCH($S9&amp;$J9,SorP!C:C,0))))</f>
        <v>TH-21</v>
      </c>
      <c r="U9" s="201"/>
      <c r="V9" s="226">
        <f>IF(C9="",NA(),IF(OR(C9="Smelter not listed",C9="Smelter not yet identified"),MATCH($B9&amp;$D9,'Smelter Look-up'!$J:$J,0),MATCH($B9&amp;$C9,'Smelter Look-up'!$J:$J,0)))</f>
        <v>344</v>
      </c>
      <c r="X9" s="227">
        <f t="shared" si="3"/>
        <v>0</v>
      </c>
      <c r="AB9" s="228" t="str">
        <f t="shared" si="4"/>
        <v>TantalumH.C. Starck Co., Ltd.</v>
      </c>
    </row>
    <row r="10" spans="1:34" s="227" customFormat="1" ht="20.100000000000001" customHeight="1">
      <c r="A10" s="262" t="s">
        <v>646</v>
      </c>
      <c r="B10" s="182" t="s">
        <v>1119</v>
      </c>
      <c r="C10" s="186" t="s">
        <v>2124</v>
      </c>
      <c r="D10" s="230"/>
      <c r="E10" s="182" t="s">
        <v>1098</v>
      </c>
      <c r="F10" s="182" t="s">
        <v>646</v>
      </c>
      <c r="G10" s="182" t="s">
        <v>13217</v>
      </c>
      <c r="H10" s="183">
        <v>0</v>
      </c>
      <c r="I10" s="184" t="s">
        <v>1533</v>
      </c>
      <c r="J10" s="184" t="s">
        <v>1534</v>
      </c>
      <c r="K10" s="224"/>
      <c r="L10" s="224"/>
      <c r="M10" s="224"/>
      <c r="N10" s="224"/>
      <c r="O10" s="224"/>
      <c r="P10" s="185"/>
      <c r="Q10" s="225"/>
      <c r="R10" s="182" t="str">
        <f ca="1">IF(ISERROR($V10),"",OFFSET('Smelter Look-up'!$C$4,$V10-4,0)&amp;"")</f>
        <v>Aida Chemical Industries Co., Ltd.</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13</v>
      </c>
      <c r="X10" s="227">
        <f t="shared" si="3"/>
        <v>0</v>
      </c>
      <c r="AB10" s="228" t="str">
        <f t="shared" si="4"/>
        <v>GoldAida Chemical Industries Co., Ltd.</v>
      </c>
    </row>
    <row r="11" spans="1:34" s="227" customFormat="1" ht="20.100000000000001" customHeight="1">
      <c r="A11" s="262" t="s">
        <v>651</v>
      </c>
      <c r="B11" s="182" t="s">
        <v>1119</v>
      </c>
      <c r="C11" s="186" t="s">
        <v>2268</v>
      </c>
      <c r="D11" s="230"/>
      <c r="E11" s="182" t="s">
        <v>1098</v>
      </c>
      <c r="F11" s="182" t="s">
        <v>651</v>
      </c>
      <c r="G11" s="182" t="s">
        <v>13217</v>
      </c>
      <c r="H11" s="183">
        <v>0</v>
      </c>
      <c r="I11" s="184" t="s">
        <v>1543</v>
      </c>
      <c r="J11" s="184" t="s">
        <v>1544</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IF(C11="",NA(),IF(OR(C11="Smelter not listed",C11="Smelter not yet identified"),MATCH($B11&amp;$D11,'Smelter Look-up'!$J:$J,0),MATCH($B11&amp;$C11,'Smelter Look-up'!$J:$J,0)))</f>
        <v>29</v>
      </c>
      <c r="X11" s="227">
        <f t="shared" si="3"/>
        <v>0</v>
      </c>
      <c r="AB11" s="228" t="str">
        <f t="shared" si="4"/>
        <v>GoldAsahi Pretec Corp.</v>
      </c>
    </row>
    <row r="12" spans="1:34" s="227" customFormat="1" ht="20.100000000000001" customHeight="1">
      <c r="A12" s="262" t="s">
        <v>683</v>
      </c>
      <c r="B12" s="182" t="s">
        <v>1119</v>
      </c>
      <c r="C12" s="186" t="s">
        <v>2269</v>
      </c>
      <c r="D12" s="230"/>
      <c r="E12" s="182" t="s">
        <v>1087</v>
      </c>
      <c r="F12" s="182" t="s">
        <v>683</v>
      </c>
      <c r="G12" s="182" t="s">
        <v>13217</v>
      </c>
      <c r="H12" s="183">
        <v>0</v>
      </c>
      <c r="I12" s="184" t="s">
        <v>1594</v>
      </c>
      <c r="J12" s="184" t="s">
        <v>1595</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IF(C12="",NA(),IF(OR(C12="Smelter not listed",C12="Smelter not yet identified"),MATCH($B12&amp;$D12,'Smelter Look-up'!$J:$J,0),MATCH($B12&amp;$C12,'Smelter Look-up'!$J:$J,0)))</f>
        <v>30</v>
      </c>
      <c r="X12" s="227">
        <f t="shared" si="3"/>
        <v>0</v>
      </c>
      <c r="AB12" s="228" t="str">
        <f t="shared" si="4"/>
        <v>GoldAsahi Refining Canada Ltd.</v>
      </c>
    </row>
    <row r="13" spans="1:34" s="227" customFormat="1" ht="20.100000000000001" customHeight="1">
      <c r="A13" s="262" t="s">
        <v>652</v>
      </c>
      <c r="B13" s="182" t="s">
        <v>1119</v>
      </c>
      <c r="C13" s="186" t="s">
        <v>2125</v>
      </c>
      <c r="D13" s="230"/>
      <c r="E13" s="182" t="s">
        <v>1098</v>
      </c>
      <c r="F13" s="182" t="s">
        <v>652</v>
      </c>
      <c r="G13" s="182" t="s">
        <v>13217</v>
      </c>
      <c r="H13" s="183">
        <v>0</v>
      </c>
      <c r="I13" s="184" t="s">
        <v>1546</v>
      </c>
      <c r="J13" s="184" t="s">
        <v>1547</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3"/>
        <v>0</v>
      </c>
      <c r="AB13" s="228" t="str">
        <f t="shared" si="4"/>
        <v>GoldAsaka Riken Co., Ltd.</v>
      </c>
    </row>
    <row r="14" spans="1:34" s="227" customFormat="1" ht="20.100000000000001" customHeight="1">
      <c r="A14" s="262" t="s">
        <v>650</v>
      </c>
      <c r="B14" s="182" t="s">
        <v>1119</v>
      </c>
      <c r="C14" s="186" t="s">
        <v>2267</v>
      </c>
      <c r="D14" s="230"/>
      <c r="E14" s="182" t="s">
        <v>1088</v>
      </c>
      <c r="F14" s="182" t="s">
        <v>650</v>
      </c>
      <c r="G14" s="182" t="s">
        <v>13217</v>
      </c>
      <c r="H14" s="183">
        <v>0</v>
      </c>
      <c r="I14" s="184" t="s">
        <v>1541</v>
      </c>
      <c r="J14" s="184" t="s">
        <v>1542</v>
      </c>
      <c r="K14" s="224"/>
      <c r="L14" s="224"/>
      <c r="M14" s="224"/>
      <c r="N14" s="224"/>
      <c r="O14" s="224"/>
      <c r="P14" s="185"/>
      <c r="Q14" s="225"/>
      <c r="R14" s="182" t="str">
        <f ca="1">IF(ISERROR($V14),"",OFFSET('Smelter Look-up'!$C$4,$V14-4,0)&amp;"")</f>
        <v>Argor-Heraeus S.A.</v>
      </c>
      <c r="S14" s="181" t="str">
        <f t="shared" ca="1" si="2"/>
        <v>CH</v>
      </c>
      <c r="T14" s="181" t="str">
        <f ca="1">IF(B14="","",IF(ISERROR(MATCH($J14,SorP!$B$1:$B$6226,0)),"",INDIRECT("'SorP'!$A$"&amp;MATCH($S14&amp;$J14,SorP!C:C,0))))</f>
        <v>CH-TI</v>
      </c>
      <c r="U14" s="201"/>
      <c r="V14" s="226">
        <f>IF(C14="",NA(),IF(OR(C14="Smelter not listed",C14="Smelter not yet identified"),MATCH($B14&amp;$D14,'Smelter Look-up'!$J:$J,0),MATCH($B14&amp;$C14,'Smelter Look-up'!$J:$J,0)))</f>
        <v>28</v>
      </c>
      <c r="X14" s="227">
        <f t="shared" si="3"/>
        <v>0</v>
      </c>
      <c r="AB14" s="228" t="str">
        <f t="shared" si="4"/>
        <v>GoldArgor-Heraeus S.A.</v>
      </c>
    </row>
    <row r="15" spans="1:34" s="227" customFormat="1" ht="20.100000000000001" customHeight="1">
      <c r="A15" s="262" t="s">
        <v>667</v>
      </c>
      <c r="B15" s="182" t="s">
        <v>1119</v>
      </c>
      <c r="C15" s="186" t="s">
        <v>896</v>
      </c>
      <c r="D15" s="230"/>
      <c r="E15" s="182" t="s">
        <v>1098</v>
      </c>
      <c r="F15" s="182" t="s">
        <v>667</v>
      </c>
      <c r="G15" s="182" t="s">
        <v>13217</v>
      </c>
      <c r="H15" s="183">
        <v>0</v>
      </c>
      <c r="I15" s="184" t="s">
        <v>1567</v>
      </c>
      <c r="J15" s="184" t="s">
        <v>1568</v>
      </c>
      <c r="K15" s="224"/>
      <c r="L15" s="224"/>
      <c r="M15" s="224"/>
      <c r="N15" s="224"/>
      <c r="O15" s="224"/>
      <c r="P15" s="185"/>
      <c r="Q15" s="225"/>
      <c r="R15" s="182" t="str">
        <f ca="1">IF(ISERROR($V15),"",OFFSET('Smelter Look-up'!$C$4,$V15-4,0)&amp;"")</f>
        <v>Dowa</v>
      </c>
      <c r="S15" s="181" t="str">
        <f t="shared" ca="1" si="2"/>
        <v>JP</v>
      </c>
      <c r="T15" s="181" t="str">
        <f ca="1">IF(B15="","",IF(ISERROR(MATCH($J15,SorP!$B$1:$B$6226,0)),"",INDIRECT("'SorP'!$A$"&amp;MATCH($S15&amp;$J15,SorP!C:C,0))))</f>
        <v>JP-05</v>
      </c>
      <c r="U15" s="201"/>
      <c r="V15" s="226">
        <f>IF(C15="",NA(),IF(OR(C15="Smelter not listed",C15="Smelter not yet identified"),MATCH($B15&amp;$D15,'Smelter Look-up'!$J:$J,0),MATCH($B15&amp;$C15,'Smelter Look-up'!$J:$J,0)))</f>
        <v>69</v>
      </c>
      <c r="X15" s="227">
        <f t="shared" si="3"/>
        <v>0</v>
      </c>
      <c r="AB15" s="228" t="str">
        <f t="shared" si="4"/>
        <v>GoldDowa</v>
      </c>
    </row>
    <row r="16" spans="1:34" s="227" customFormat="1" ht="20.100000000000001" customHeight="1">
      <c r="A16" s="262" t="s">
        <v>393</v>
      </c>
      <c r="B16" s="182" t="s">
        <v>1119</v>
      </c>
      <c r="C16" s="186" t="s">
        <v>13813</v>
      </c>
      <c r="D16" s="230"/>
      <c r="E16" s="182" t="s">
        <v>1098</v>
      </c>
      <c r="F16" s="182" t="s">
        <v>393</v>
      </c>
      <c r="G16" s="182" t="s">
        <v>13217</v>
      </c>
      <c r="H16" s="183">
        <v>0</v>
      </c>
      <c r="I16" s="184" t="s">
        <v>1572</v>
      </c>
      <c r="J16" s="184" t="s">
        <v>1573</v>
      </c>
      <c r="K16" s="224"/>
      <c r="L16" s="224"/>
      <c r="M16" s="224"/>
      <c r="N16" s="224"/>
      <c r="O16" s="224"/>
      <c r="P16" s="185"/>
      <c r="Q16" s="225"/>
      <c r="R16" s="182" t="str">
        <f ca="1">IF(ISERROR($V16),"",OFFSET('Smelter Look-up'!$C$4,$V16-4,0)&amp;"")</f>
        <v>Eco-System Recycling Co., Ltd. East Plant</v>
      </c>
      <c r="S16" s="181" t="str">
        <f t="shared" ca="1" si="2"/>
        <v>JP</v>
      </c>
      <c r="T16" s="181" t="str">
        <f ca="1">IF(B16="","",IF(ISERROR(MATCH($J16,SorP!$B$1:$B$6226,0)),"",INDIRECT("'SorP'!$A$"&amp;MATCH($S16&amp;$J16,SorP!C:C,0))))</f>
        <v>JP-11</v>
      </c>
      <c r="U16" s="201"/>
      <c r="V16" s="226">
        <f>IF(C16="",NA(),IF(OR(C16="Smelter not listed",C16="Smelter not yet identified"),MATCH($B16&amp;$D16,'Smelter Look-up'!$J:$J,0),MATCH($B16&amp;$C16,'Smelter Look-up'!$J:$J,0)))</f>
        <v>74</v>
      </c>
      <c r="X16" s="227">
        <f t="shared" si="3"/>
        <v>0</v>
      </c>
      <c r="AB16" s="228" t="str">
        <f t="shared" si="4"/>
        <v>GoldEco-System Recycling Co., Ltd. East Plant</v>
      </c>
    </row>
    <row r="17" spans="1:28" s="227" customFormat="1" ht="20.100000000000001" customHeight="1">
      <c r="A17" s="262" t="s">
        <v>674</v>
      </c>
      <c r="B17" s="182" t="s">
        <v>1119</v>
      </c>
      <c r="C17" s="186" t="s">
        <v>15030</v>
      </c>
      <c r="D17" s="230"/>
      <c r="E17" s="182" t="s">
        <v>1091</v>
      </c>
      <c r="F17" s="182" t="s">
        <v>674</v>
      </c>
      <c r="G17" s="182" t="s">
        <v>13217</v>
      </c>
      <c r="H17" s="183">
        <v>0</v>
      </c>
      <c r="I17" s="184" t="s">
        <v>1582</v>
      </c>
      <c r="J17" s="184" t="s">
        <v>4226</v>
      </c>
      <c r="K17" s="224"/>
      <c r="L17" s="224"/>
      <c r="M17" s="224"/>
      <c r="N17" s="224"/>
      <c r="O17" s="224"/>
      <c r="P17" s="185"/>
      <c r="Q17" s="225"/>
      <c r="R17" s="182" t="str">
        <f ca="1">IF(ISERROR($V17),"",OFFSET('Smelter Look-up'!$C$4,$V17-4,0)&amp;"")</f>
        <v>Heraeus Germany GmbH Co. KG</v>
      </c>
      <c r="S17" s="181" t="str">
        <f t="shared" ca="1" si="2"/>
        <v>DE</v>
      </c>
      <c r="T17" s="181" t="str">
        <f ca="1">IF(B17="","",IF(ISERROR(MATCH($J17,SorP!$B$1:$B$6226,0)),"",INDIRECT("'SorP'!$A$"&amp;MATCH($S17&amp;$J17,SorP!C:C,0))))</f>
        <v>DE-HE</v>
      </c>
      <c r="U17" s="201"/>
      <c r="V17" s="226">
        <f>IF(C17="",NA(),IF(OR(C17="Smelter not listed",C17="Smelter not yet identified"),MATCH($B17&amp;$D17,'Smelter Look-up'!$J:$J,0),MATCH($B17&amp;$C17,'Smelter Look-up'!$J:$J,0)))</f>
        <v>109</v>
      </c>
      <c r="X17" s="227">
        <f t="shared" si="3"/>
        <v>0</v>
      </c>
      <c r="AB17" s="228" t="str">
        <f t="shared" si="4"/>
        <v>GoldHeraeus Germany GmbH Co. KG</v>
      </c>
    </row>
    <row r="18" spans="1:28" s="227" customFormat="1" ht="20.100000000000001" customHeight="1">
      <c r="A18" s="181" t="s">
        <v>673</v>
      </c>
      <c r="B18" s="182" t="s">
        <v>1119</v>
      </c>
      <c r="C18" s="186" t="s">
        <v>2483</v>
      </c>
      <c r="D18" s="230"/>
      <c r="E18" s="182" t="s">
        <v>1090</v>
      </c>
      <c r="F18" s="182" t="s">
        <v>673</v>
      </c>
      <c r="G18" s="182" t="s">
        <v>13217</v>
      </c>
      <c r="H18" s="183">
        <v>0</v>
      </c>
      <c r="I18" s="184" t="s">
        <v>1581</v>
      </c>
      <c r="J18" s="184" t="s">
        <v>15862</v>
      </c>
      <c r="K18" s="224"/>
      <c r="L18" s="224"/>
      <c r="M18" s="224"/>
      <c r="N18" s="224"/>
      <c r="O18" s="224"/>
      <c r="P18" s="185"/>
      <c r="Q18" s="225"/>
      <c r="R18" s="182" t="str">
        <f ca="1">IF(ISERROR($V18),"",OFFSET('Smelter Look-up'!$C$4,$V18-4,0)&amp;"")</f>
        <v>Heraeus Metals Hong Kong Ltd.</v>
      </c>
      <c r="S18" s="181" t="str">
        <f t="shared" ca="1" si="2"/>
        <v>CN</v>
      </c>
      <c r="T18" s="181" t="str">
        <f ca="1">IF(B18="","",IF(ISERROR(MATCH($J18,SorP!$B$1:$B$6226,0)),"",INDIRECT("'SorP'!$A$"&amp;MATCH($S18&amp;$J18,SorP!C:C,0))))</f>
        <v/>
      </c>
      <c r="U18" s="201"/>
      <c r="V18" s="226">
        <f>IF(C18="",NA(),IF(OR(C18="Smelter not listed",C18="Smelter not yet identified"),MATCH($B18&amp;$D18,'Smelter Look-up'!$J:$J,0),MATCH($B18&amp;$C18,'Smelter Look-up'!$J:$J,0)))</f>
        <v>111</v>
      </c>
      <c r="X18" s="227">
        <f t="shared" si="3"/>
        <v>0</v>
      </c>
      <c r="AB18" s="228" t="str">
        <f t="shared" si="4"/>
        <v>GoldHeraeus Metals Hong Kong Ltd.</v>
      </c>
    </row>
    <row r="19" spans="1:28" s="227" customFormat="1" ht="76.5">
      <c r="A19" s="181" t="s">
        <v>678</v>
      </c>
      <c r="B19" s="182" t="s">
        <v>1119</v>
      </c>
      <c r="C19" s="186" t="s">
        <v>1216</v>
      </c>
      <c r="D19" s="230"/>
      <c r="E19" s="182" t="s">
        <v>1098</v>
      </c>
      <c r="F19" s="182" t="s">
        <v>678</v>
      </c>
      <c r="G19" s="182" t="s">
        <v>13217</v>
      </c>
      <c r="H19" s="183">
        <v>0</v>
      </c>
      <c r="I19" s="184" t="s">
        <v>1586</v>
      </c>
      <c r="J19" s="184" t="s">
        <v>1573</v>
      </c>
      <c r="K19" s="224"/>
      <c r="L19" s="224"/>
      <c r="M19" s="224"/>
      <c r="N19" s="224"/>
      <c r="O19" s="224"/>
      <c r="P19" s="185"/>
      <c r="Q19" s="225"/>
      <c r="R19" s="182" t="str">
        <f ca="1">IF(ISERROR($V19),"",OFFSET('Smelter Look-up'!$C$4,$V19-4,0)&amp;"")</f>
        <v>Ishifuku Metal Industry Co., Ltd.</v>
      </c>
      <c r="S19" s="181" t="str">
        <f t="shared" ca="1" si="2"/>
        <v>JP</v>
      </c>
      <c r="T19" s="181" t="str">
        <f ca="1">IF(B19="","",IF(ISERROR(MATCH($J19,SorP!$B$1:$B$6226,0)),"",INDIRECT("'SorP'!$A$"&amp;MATCH($S19&amp;$J19,SorP!C:C,0))))</f>
        <v>JP-11</v>
      </c>
      <c r="U19" s="201"/>
      <c r="V19" s="226">
        <f>IF(C19="",NA(),IF(OR(C19="Smelter not listed",C19="Smelter not yet identified"),MATCH($B19&amp;$D19,'Smelter Look-up'!$J:$J,0),MATCH($B19&amp;$C19,'Smelter Look-up'!$J:$J,0)))</f>
        <v>127</v>
      </c>
      <c r="X19" s="227">
        <f t="shared" si="3"/>
        <v>0</v>
      </c>
      <c r="AB19" s="228" t="str">
        <f t="shared" si="4"/>
        <v>GoldIshifuku Metal Industry Co., Ltd.</v>
      </c>
    </row>
    <row r="20" spans="1:28" s="227" customFormat="1" ht="76.5">
      <c r="A20" s="181" t="s">
        <v>686</v>
      </c>
      <c r="B20" s="182" t="s">
        <v>1119</v>
      </c>
      <c r="C20" s="186" t="s">
        <v>53</v>
      </c>
      <c r="D20" s="230"/>
      <c r="E20" s="182" t="s">
        <v>1098</v>
      </c>
      <c r="F20" s="182" t="s">
        <v>686</v>
      </c>
      <c r="G20" s="182" t="s">
        <v>13217</v>
      </c>
      <c r="H20" s="183">
        <v>0</v>
      </c>
      <c r="I20" s="184" t="s">
        <v>2345</v>
      </c>
      <c r="J20" s="184" t="s">
        <v>6642</v>
      </c>
      <c r="K20" s="224"/>
      <c r="L20" s="224"/>
      <c r="M20" s="224"/>
      <c r="N20" s="224"/>
      <c r="O20" s="224"/>
      <c r="P20" s="185"/>
      <c r="Q20" s="225"/>
      <c r="R20" s="182" t="str">
        <f ca="1">IF(ISERROR($V20),"",OFFSET('Smelter Look-up'!$C$4,$V20-4,0)&amp;"")</f>
        <v>JX Nippon Mining &amp; Metals Co., Ltd.</v>
      </c>
      <c r="S20" s="181" t="str">
        <f t="shared" ca="1" si="2"/>
        <v>JP</v>
      </c>
      <c r="T20" s="181" t="str">
        <f ca="1">IF(B20="","",IF(ISERROR(MATCH($J20,SorP!$B$1:$B$6226,0)),"",INDIRECT("'SorP'!$A$"&amp;MATCH($S20&amp;$J20,SorP!C:C,0))))</f>
        <v>JP-44</v>
      </c>
      <c r="U20" s="201"/>
      <c r="V20" s="226">
        <f>IF(C20="",NA(),IF(OR(C20="Smelter not listed",C20="Smelter not yet identified"),MATCH($B20&amp;$D20,'Smelter Look-up'!$J:$J,0),MATCH($B20&amp;$C20,'Smelter Look-up'!$J:$J,0)))</f>
        <v>141</v>
      </c>
      <c r="X20" s="227">
        <f t="shared" si="3"/>
        <v>0</v>
      </c>
      <c r="AB20" s="228" t="str">
        <f t="shared" si="4"/>
        <v>GoldJX Nippon Mining &amp; Metals Co., Ltd.</v>
      </c>
    </row>
    <row r="21" spans="1:28" s="227" customFormat="1" ht="63.75">
      <c r="A21" s="181" t="s">
        <v>689</v>
      </c>
      <c r="B21" s="182" t="s">
        <v>1119</v>
      </c>
      <c r="C21" s="186" t="s">
        <v>688</v>
      </c>
      <c r="D21" s="230"/>
      <c r="E21" s="182" t="s">
        <v>2415</v>
      </c>
      <c r="F21" s="182" t="s">
        <v>689</v>
      </c>
      <c r="G21" s="182" t="s">
        <v>13217</v>
      </c>
      <c r="H21" s="183">
        <v>0</v>
      </c>
      <c r="I21" s="184" t="s">
        <v>1599</v>
      </c>
      <c r="J21" s="184" t="s">
        <v>1592</v>
      </c>
      <c r="K21" s="224"/>
      <c r="L21" s="224"/>
      <c r="M21" s="224"/>
      <c r="N21" s="224"/>
      <c r="O21" s="224"/>
      <c r="P21" s="185"/>
      <c r="Q21" s="225"/>
      <c r="R21" s="182" t="str">
        <f ca="1">IF(ISERROR($V21),"",OFFSET('Smelter Look-up'!$C$4,$V21-4,0)&amp;"")</f>
        <v>Kennecott Utah Copper LLC</v>
      </c>
      <c r="S21" s="181" t="str">
        <f t="shared" ca="1" si="2"/>
        <v>US</v>
      </c>
      <c r="T21" s="181" t="str">
        <f ca="1">IF(B21="","",IF(ISERROR(MATCH($J21,SorP!$B$1:$B$6226,0)),"",INDIRECT("'SorP'!$A$"&amp;MATCH($S21&amp;$J21,SorP!C:C,0))))</f>
        <v>US-UT</v>
      </c>
      <c r="U21" s="201"/>
      <c r="V21" s="226">
        <f>IF(C21="",NA(),IF(OR(C21="Smelter not listed",C21="Smelter not yet identified"),MATCH($B21&amp;$D21,'Smelter Look-up'!$J:$J,0),MATCH($B21&amp;$C21,'Smelter Look-up'!$J:$J,0)))</f>
        <v>146</v>
      </c>
      <c r="X21" s="227">
        <f t="shared" si="3"/>
        <v>0</v>
      </c>
      <c r="AB21" s="228" t="str">
        <f t="shared" si="4"/>
        <v>GoldKennecott Utah Copper LLC</v>
      </c>
    </row>
    <row r="22" spans="1:28" s="227" customFormat="1" ht="63.75">
      <c r="A22" s="181" t="s">
        <v>690</v>
      </c>
      <c r="B22" s="182" t="s">
        <v>1119</v>
      </c>
      <c r="C22" s="186" t="s">
        <v>2131</v>
      </c>
      <c r="D22" s="230"/>
      <c r="E22" s="182" t="s">
        <v>1098</v>
      </c>
      <c r="F22" s="182" t="s">
        <v>690</v>
      </c>
      <c r="G22" s="182" t="s">
        <v>13217</v>
      </c>
      <c r="H22" s="183">
        <v>0</v>
      </c>
      <c r="I22" s="184" t="s">
        <v>1600</v>
      </c>
      <c r="J22" s="184" t="s">
        <v>1573</v>
      </c>
      <c r="K22" s="224"/>
      <c r="L22" s="224"/>
      <c r="M22" s="224"/>
      <c r="N22" s="224"/>
      <c r="O22" s="224"/>
      <c r="P22" s="185"/>
      <c r="Q22" s="225"/>
      <c r="R22" s="182" t="str">
        <f ca="1">IF(ISERROR($V22),"",OFFSET('Smelter Look-up'!$C$4,$V22-4,0)&amp;"")</f>
        <v>Kojima Chemicals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151</v>
      </c>
      <c r="X22" s="227">
        <f t="shared" si="3"/>
        <v>0</v>
      </c>
      <c r="AB22" s="228" t="str">
        <f t="shared" si="4"/>
        <v>GoldKojima Chemicals Co., Ltd.</v>
      </c>
    </row>
    <row r="23" spans="1:28" s="227" customFormat="1" ht="63.75">
      <c r="A23" s="181" t="s">
        <v>698</v>
      </c>
      <c r="B23" s="182" t="s">
        <v>1119</v>
      </c>
      <c r="C23" s="186" t="s">
        <v>54</v>
      </c>
      <c r="D23" s="230"/>
      <c r="E23" s="182" t="s">
        <v>1098</v>
      </c>
      <c r="F23" s="182" t="s">
        <v>698</v>
      </c>
      <c r="G23" s="182" t="s">
        <v>13217</v>
      </c>
      <c r="H23" s="183">
        <v>0</v>
      </c>
      <c r="I23" s="184" t="s">
        <v>1610</v>
      </c>
      <c r="J23" s="184" t="s">
        <v>1573</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175</v>
      </c>
      <c r="X23" s="227">
        <f t="shared" si="3"/>
        <v>0</v>
      </c>
      <c r="AB23" s="228" t="str">
        <f t="shared" si="4"/>
        <v>GoldMatsuda Sangyo Co., Ltd.</v>
      </c>
    </row>
    <row r="24" spans="1:28" s="227" customFormat="1" ht="89.25">
      <c r="A24" s="181" t="s">
        <v>703</v>
      </c>
      <c r="B24" s="182" t="s">
        <v>1119</v>
      </c>
      <c r="C24" s="186" t="s">
        <v>12407</v>
      </c>
      <c r="D24" s="230"/>
      <c r="E24" s="182" t="s">
        <v>1103</v>
      </c>
      <c r="F24" s="182" t="s">
        <v>703</v>
      </c>
      <c r="G24" s="182" t="s">
        <v>13217</v>
      </c>
      <c r="H24" s="183">
        <v>0</v>
      </c>
      <c r="I24" s="184" t="s">
        <v>1618</v>
      </c>
      <c r="J24" s="184" t="s">
        <v>12863</v>
      </c>
      <c r="K24" s="224"/>
      <c r="L24" s="224"/>
      <c r="M24" s="224"/>
      <c r="N24" s="224"/>
      <c r="O24" s="224"/>
      <c r="P24" s="185"/>
      <c r="Q24" s="225"/>
      <c r="R24" s="182" t="str">
        <f ca="1">IF(ISERROR($V24),"",OFFSET('Smelter Look-up'!$C$4,$V24-4,0)&amp;"")</f>
        <v>Metalurgica Met-Mex Penoles S.A. De C.V.</v>
      </c>
      <c r="S24" s="181" t="str">
        <f t="shared" ca="1" si="2"/>
        <v>MX</v>
      </c>
      <c r="T24" s="181" t="str">
        <f ca="1">IF(B24="","",IF(ISERROR(MATCH($J24,SorP!$B$1:$B$6226,0)),"",INDIRECT("'SorP'!$A$"&amp;MATCH($S24&amp;$J24,SorP!C:C,0))))</f>
        <v>MX-COA</v>
      </c>
      <c r="U24" s="201"/>
      <c r="V24" s="226">
        <f>IF(C24="",NA(),IF(OR(C24="Smelter not listed",C24="Smelter not yet identified"),MATCH($B24&amp;$D24,'Smelter Look-up'!$J:$J,0),MATCH($B24&amp;$C24,'Smelter Look-up'!$J:$J,0)))</f>
        <v>188</v>
      </c>
      <c r="X24" s="227">
        <f t="shared" si="3"/>
        <v>0</v>
      </c>
      <c r="AB24" s="228" t="str">
        <f t="shared" si="4"/>
        <v>GoldMetalurgica Met-Mex Penoles S.A. De C.V.</v>
      </c>
    </row>
    <row r="25" spans="1:28" s="227" customFormat="1" ht="76.5">
      <c r="A25" s="181" t="s">
        <v>704</v>
      </c>
      <c r="B25" s="182" t="s">
        <v>1119</v>
      </c>
      <c r="C25" s="186" t="s">
        <v>1153</v>
      </c>
      <c r="D25" s="230"/>
      <c r="E25" s="182" t="s">
        <v>1098</v>
      </c>
      <c r="F25" s="182" t="s">
        <v>704</v>
      </c>
      <c r="G25" s="182" t="s">
        <v>13217</v>
      </c>
      <c r="H25" s="183">
        <v>0</v>
      </c>
      <c r="I25" s="184" t="s">
        <v>1534</v>
      </c>
      <c r="J25" s="184" t="s">
        <v>1534</v>
      </c>
      <c r="K25" s="224"/>
      <c r="L25" s="224"/>
      <c r="M25" s="224"/>
      <c r="N25" s="224"/>
      <c r="O25" s="224"/>
      <c r="P25" s="185"/>
      <c r="Q25" s="225"/>
      <c r="R25" s="182" t="str">
        <f ca="1">IF(ISERROR($V25),"",OFFSET('Smelter Look-up'!$C$4,$V25-4,0)&amp;"")</f>
        <v>Mitsubishi Materials Corporation</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192</v>
      </c>
      <c r="X25" s="227">
        <f t="shared" si="3"/>
        <v>0</v>
      </c>
      <c r="AB25" s="228" t="str">
        <f t="shared" si="4"/>
        <v>GoldMitsubishi Materials Corporation</v>
      </c>
    </row>
    <row r="26" spans="1:28" s="227" customFormat="1" ht="89.25">
      <c r="A26" s="181" t="s">
        <v>705</v>
      </c>
      <c r="B26" s="182" t="s">
        <v>1119</v>
      </c>
      <c r="C26" s="186" t="s">
        <v>1218</v>
      </c>
      <c r="D26" s="230"/>
      <c r="E26" s="182" t="s">
        <v>1098</v>
      </c>
      <c r="F26" s="182" t="s">
        <v>705</v>
      </c>
      <c r="G26" s="182" t="s">
        <v>13217</v>
      </c>
      <c r="H26" s="183">
        <v>0</v>
      </c>
      <c r="I26" s="184" t="s">
        <v>1620</v>
      </c>
      <c r="J26" s="184" t="s">
        <v>1619</v>
      </c>
      <c r="K26" s="224"/>
      <c r="L26" s="224"/>
      <c r="M26" s="224"/>
      <c r="N26" s="224"/>
      <c r="O26" s="224"/>
      <c r="P26" s="185"/>
      <c r="Q26" s="225"/>
      <c r="R26" s="182" t="str">
        <f ca="1">IF(ISERROR($V26),"",OFFSET('Smelter Look-up'!$C$4,$V26-4,0)&amp;"")</f>
        <v>Mitsui Mining and Smelting Co., Ltd.</v>
      </c>
      <c r="S26" s="181" t="str">
        <f t="shared" ca="1" si="2"/>
        <v>JP</v>
      </c>
      <c r="T26" s="181" t="str">
        <f ca="1">IF(B26="","",IF(ISERROR(MATCH($J26,SorP!$B$1:$B$6226,0)),"",INDIRECT("'SorP'!$A$"&amp;MATCH($S26&amp;$J26,SorP!C:C,0))))</f>
        <v>JP-34</v>
      </c>
      <c r="U26" s="201"/>
      <c r="V26" s="226">
        <f>IF(C26="",NA(),IF(OR(C26="Smelter not listed",C26="Smelter not yet identified"),MATCH($B26&amp;$D26,'Smelter Look-up'!$J:$J,0),MATCH($B26&amp;$C26,'Smelter Look-up'!$J:$J,0)))</f>
        <v>194</v>
      </c>
      <c r="X26" s="227">
        <f t="shared" si="3"/>
        <v>0</v>
      </c>
      <c r="AB26" s="228" t="str">
        <f t="shared" si="4"/>
        <v>GoldMitsui Mining and Smelting Co., Ltd.</v>
      </c>
    </row>
    <row r="27" spans="1:28" s="227" customFormat="1" ht="63.75">
      <c r="A27" s="181" t="s">
        <v>709</v>
      </c>
      <c r="B27" s="182" t="s">
        <v>1119</v>
      </c>
      <c r="C27" s="186" t="s">
        <v>2138</v>
      </c>
      <c r="D27" s="230"/>
      <c r="E27" s="182" t="s">
        <v>1098</v>
      </c>
      <c r="F27" s="182" t="s">
        <v>709</v>
      </c>
      <c r="G27" s="182" t="s">
        <v>13217</v>
      </c>
      <c r="H27" s="183">
        <v>0</v>
      </c>
      <c r="I27" s="184" t="s">
        <v>1625</v>
      </c>
      <c r="J27" s="184" t="s">
        <v>1626</v>
      </c>
      <c r="K27" s="224"/>
      <c r="L27" s="224"/>
      <c r="M27" s="224"/>
      <c r="N27" s="224"/>
      <c r="O27" s="224"/>
      <c r="P27" s="185"/>
      <c r="Q27" s="225"/>
      <c r="R27" s="182" t="str">
        <f ca="1">IF(ISERROR($V27),"",OFFSET('Smelter Look-up'!$C$4,$V27-4,0)&amp;"")</f>
        <v>Nihon Material Co., Ltd.</v>
      </c>
      <c r="S27" s="181" t="str">
        <f t="shared" ca="1" si="2"/>
        <v>JP</v>
      </c>
      <c r="T27" s="181" t="str">
        <f ca="1">IF(B27="","",IF(ISERROR(MATCH($J27,SorP!$B$1:$B$6226,0)),"",INDIRECT("'SorP'!$A$"&amp;MATCH($S27&amp;$J27,SorP!C:C,0))))</f>
        <v>JP-12</v>
      </c>
      <c r="U27" s="201"/>
      <c r="V27" s="226">
        <f>IF(C27="",NA(),IF(OR(C27="Smelter not listed",C27="Smelter not yet identified"),MATCH($B27&amp;$D27,'Smelter Look-up'!$J:$J,0),MATCH($B27&amp;$C27,'Smelter Look-up'!$J:$J,0)))</f>
        <v>204</v>
      </c>
      <c r="X27" s="227">
        <f t="shared" si="3"/>
        <v>0</v>
      </c>
      <c r="AB27" s="228" t="str">
        <f t="shared" si="4"/>
        <v>GoldNihon Material Co., Ltd.</v>
      </c>
    </row>
    <row r="28" spans="1:28" s="227" customFormat="1" ht="20.25">
      <c r="A28" s="181"/>
      <c r="B28" s="182"/>
      <c r="C28" s="186"/>
      <c r="D28" s="230"/>
      <c r="E28" s="182"/>
      <c r="F28" s="182"/>
      <c r="G28" s="182"/>
      <c r="H28" s="183">
        <v>0</v>
      </c>
      <c r="I28" s="184"/>
      <c r="J28" s="184"/>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
      </c>
    </row>
    <row r="29" spans="1:28" s="227" customFormat="1" ht="76.5">
      <c r="A29" s="181" t="s">
        <v>725</v>
      </c>
      <c r="B29" s="182" t="s">
        <v>1119</v>
      </c>
      <c r="C29" s="186" t="s">
        <v>55</v>
      </c>
      <c r="D29" s="230"/>
      <c r="E29" s="182" t="s">
        <v>1098</v>
      </c>
      <c r="F29" s="182" t="s">
        <v>725</v>
      </c>
      <c r="G29" s="182" t="s">
        <v>13217</v>
      </c>
      <c r="H29" s="183">
        <v>0</v>
      </c>
      <c r="I29" s="184" t="s">
        <v>1654</v>
      </c>
      <c r="J29" s="184" t="s">
        <v>2196</v>
      </c>
      <c r="K29" s="224"/>
      <c r="L29" s="224"/>
      <c r="M29" s="224"/>
      <c r="N29" s="224"/>
      <c r="O29" s="224"/>
      <c r="P29" s="185"/>
      <c r="Q29" s="225"/>
      <c r="R29" s="182" t="str">
        <f ca="1">IF(ISERROR($V29),"",OFFSET('Smelter Look-up'!$C$4,$V29-4,0)&amp;"")</f>
        <v>Sumitomo Metal Mining Co., Ltd.</v>
      </c>
      <c r="S29" s="181" t="str">
        <f t="shared" ca="1" si="2"/>
        <v>JP</v>
      </c>
      <c r="T29" s="181" t="str">
        <f ca="1">IF(B29="","",IF(ISERROR(MATCH($J29,SorP!$B$1:$B$6226,0)),"",INDIRECT("'SorP'!$A$"&amp;MATCH($S29&amp;$J29,SorP!C:C,0))))</f>
        <v>JP-38</v>
      </c>
      <c r="U29" s="201"/>
      <c r="V29" s="226">
        <f>IF(C29="",NA(),IF(OR(C29="Smelter not listed",C29="Smelter not yet identified"),MATCH($B29&amp;$D29,'Smelter Look-up'!$J:$J,0),MATCH($B29&amp;$C29,'Smelter Look-up'!$J:$J,0)))</f>
        <v>276</v>
      </c>
      <c r="X29" s="227">
        <f t="shared" si="3"/>
        <v>0</v>
      </c>
      <c r="AB29" s="228" t="str">
        <f t="shared" si="4"/>
        <v>GoldSumitomo Metal Mining Co., Ltd.</v>
      </c>
    </row>
    <row r="30" spans="1:28" s="227" customFormat="1" ht="63.75">
      <c r="A30" s="181" t="s">
        <v>726</v>
      </c>
      <c r="B30" s="182" t="s">
        <v>1119</v>
      </c>
      <c r="C30" s="186" t="s">
        <v>1221</v>
      </c>
      <c r="D30" s="230"/>
      <c r="E30" s="182" t="s">
        <v>1098</v>
      </c>
      <c r="F30" s="182" t="s">
        <v>726</v>
      </c>
      <c r="G30" s="182" t="s">
        <v>13217</v>
      </c>
      <c r="H30" s="183">
        <v>0</v>
      </c>
      <c r="I30" s="184" t="s">
        <v>1655</v>
      </c>
      <c r="J30" s="184" t="s">
        <v>1656</v>
      </c>
      <c r="K30" s="224"/>
      <c r="L30" s="224"/>
      <c r="M30" s="224"/>
      <c r="N30" s="224"/>
      <c r="O30" s="224"/>
      <c r="P30" s="185"/>
      <c r="Q30" s="225"/>
      <c r="R30" s="182" t="str">
        <f ca="1">IF(ISERROR($V30),"",OFFSET('Smelter Look-up'!$C$4,$V30-4,0)&amp;"")</f>
        <v>Tanaka Kikinzoku Kogyo K.K.</v>
      </c>
      <c r="S30" s="181" t="str">
        <f t="shared" ca="1" si="2"/>
        <v>JP</v>
      </c>
      <c r="T30" s="181" t="str">
        <f ca="1">IF(B30="","",IF(ISERROR(MATCH($J30,SorP!$B$1:$B$6226,0)),"",INDIRECT("'SorP'!$A$"&amp;MATCH($S30&amp;$J30,SorP!C:C,0))))</f>
        <v>JP-14</v>
      </c>
      <c r="U30" s="201"/>
      <c r="V30" s="226">
        <f>IF(C30="",NA(),IF(OR(C30="Smelter not listed",C30="Smelter not yet identified"),MATCH($B30&amp;$D30,'Smelter Look-up'!$J:$J,0),MATCH($B30&amp;$C30,'Smelter Look-up'!$J:$J,0)))</f>
        <v>289</v>
      </c>
      <c r="X30" s="227">
        <f t="shared" si="3"/>
        <v>0</v>
      </c>
      <c r="AB30" s="228" t="str">
        <f t="shared" si="4"/>
        <v>GoldTanaka Kikinzoku Kogyo K.K.</v>
      </c>
    </row>
    <row r="31" spans="1:28" s="227" customFormat="1" ht="63.75">
      <c r="A31" s="181" t="s">
        <v>729</v>
      </c>
      <c r="B31" s="182" t="s">
        <v>1119</v>
      </c>
      <c r="C31" s="186" t="s">
        <v>2147</v>
      </c>
      <c r="D31" s="230"/>
      <c r="E31" s="182" t="s">
        <v>1098</v>
      </c>
      <c r="F31" s="182" t="s">
        <v>729</v>
      </c>
      <c r="G31" s="182" t="s">
        <v>13217</v>
      </c>
      <c r="H31" s="183">
        <v>0</v>
      </c>
      <c r="I31" s="184" t="s">
        <v>1661</v>
      </c>
      <c r="J31" s="184" t="s">
        <v>1573</v>
      </c>
      <c r="K31" s="224"/>
      <c r="L31" s="224"/>
      <c r="M31" s="224"/>
      <c r="N31" s="224"/>
      <c r="O31" s="224"/>
      <c r="P31" s="185"/>
      <c r="Q31" s="225"/>
      <c r="R31" s="182" t="str">
        <f ca="1">IF(ISERROR($V31),"",OFFSET('Smelter Look-up'!$C$4,$V31-4,0)&amp;"")</f>
        <v>Tokuriki Honten Co., Ltd.</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294</v>
      </c>
      <c r="X31" s="227">
        <f t="shared" si="3"/>
        <v>0</v>
      </c>
      <c r="AB31" s="228" t="str">
        <f t="shared" si="4"/>
        <v>GoldTokuriki Honten Co., Ltd.</v>
      </c>
    </row>
    <row r="32" spans="1:28" s="227" customFormat="1" ht="20.25">
      <c r="A32" s="181"/>
      <c r="B32" s="182"/>
      <c r="C32" s="186"/>
      <c r="D32" s="230"/>
      <c r="E32" s="182"/>
      <c r="F32" s="182"/>
      <c r="G32" s="182"/>
      <c r="H32" s="183"/>
      <c r="I32" s="184"/>
      <c r="J32" s="184"/>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
      </c>
    </row>
    <row r="33" spans="1:28" s="227" customFormat="1" ht="76.5">
      <c r="A33" s="181" t="s">
        <v>790</v>
      </c>
      <c r="B33" s="182" t="s">
        <v>1122</v>
      </c>
      <c r="C33" s="186" t="s">
        <v>1370</v>
      </c>
      <c r="D33" s="230"/>
      <c r="E33" s="182" t="s">
        <v>1098</v>
      </c>
      <c r="F33" s="182" t="s">
        <v>790</v>
      </c>
      <c r="G33" s="182" t="s">
        <v>13217</v>
      </c>
      <c r="H33" s="183">
        <v>0</v>
      </c>
      <c r="I33" s="184" t="s">
        <v>2119</v>
      </c>
      <c r="J33" s="184" t="s">
        <v>1568</v>
      </c>
      <c r="K33" s="224"/>
      <c r="L33" s="224"/>
      <c r="M33" s="224"/>
      <c r="N33" s="224"/>
      <c r="O33" s="224"/>
      <c r="P33" s="185"/>
      <c r="Q33" s="225"/>
      <c r="R33" s="182" t="str">
        <f ca="1">IF(ISERROR($V33),"",OFFSET('Smelter Look-up'!$C$4,$V33-4,0)&amp;"")</f>
        <v>Japan New Metals Co., Ltd.</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619</v>
      </c>
      <c r="X33" s="227">
        <f t="shared" si="3"/>
        <v>0</v>
      </c>
      <c r="AB33" s="228" t="str">
        <f t="shared" si="4"/>
        <v>TungstenJapan New Metals Co., Ltd.</v>
      </c>
    </row>
    <row r="34" spans="1:28" s="227" customFormat="1" ht="114.75">
      <c r="A34" s="181" t="s">
        <v>15863</v>
      </c>
      <c r="B34" s="182" t="s">
        <v>1122</v>
      </c>
      <c r="C34" s="186" t="s">
        <v>15864</v>
      </c>
      <c r="D34" s="230"/>
      <c r="E34" s="182" t="s">
        <v>1090</v>
      </c>
      <c r="F34" s="182" t="s">
        <v>15863</v>
      </c>
      <c r="G34" s="182" t="s">
        <v>13217</v>
      </c>
      <c r="H34" s="183">
        <v>0</v>
      </c>
      <c r="I34" s="184" t="s">
        <v>1759</v>
      </c>
      <c r="J34" s="184" t="s">
        <v>13596</v>
      </c>
      <c r="K34" s="224"/>
      <c r="L34" s="224"/>
      <c r="M34" s="224"/>
      <c r="N34" s="224"/>
      <c r="O34" s="224"/>
      <c r="P34" s="185"/>
      <c r="Q34" s="225"/>
      <c r="R34" s="182" t="str">
        <f ca="1">IF(ISERROR($V34),"",OFFSET('Smelter Look-up'!$C$4,$V34-4,0)&amp;"")</f>
        <v/>
      </c>
      <c r="S34" s="181" t="str">
        <f t="shared" ca="1" si="2"/>
        <v>CN</v>
      </c>
      <c r="T34" s="181" t="str">
        <f ca="1">IF(B34="","",IF(ISERROR(MATCH($J34,SorP!$B$1:$B$6226,0)),"",INDIRECT("'SorP'!$A$"&amp;MATCH($S34&amp;$J34,SorP!C:C,0))))</f>
        <v>CN-JX</v>
      </c>
      <c r="U34" s="201"/>
      <c r="V34" s="226" t="e">
        <f>IF(C34="",NA(),IF(OR(C34="Smelter not listed",C34="Smelter not yet identified"),MATCH($B34&amp;$D34,'Smelter Look-up'!$J:$J,0),MATCH($B34&amp;$C34,'Smelter Look-up'!$J:$J,0)))</f>
        <v>#N/A</v>
      </c>
      <c r="X34" s="227">
        <f t="shared" si="3"/>
        <v>0</v>
      </c>
      <c r="AB34" s="228" t="str">
        <f t="shared" si="4"/>
        <v>TungstenGanzhou Huaxing Tungsten Products Co., Ltd.</v>
      </c>
    </row>
    <row r="35" spans="1:28" s="227" customFormat="1" ht="20.25">
      <c r="A35" s="181"/>
      <c r="B35" s="182"/>
      <c r="C35" s="186"/>
      <c r="D35" s="230"/>
      <c r="E35" s="182"/>
      <c r="F35" s="182"/>
      <c r="G35" s="182"/>
      <c r="H35" s="183"/>
      <c r="I35" s="184"/>
      <c r="J35" s="184"/>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
      </c>
    </row>
    <row r="36" spans="1:28" s="227" customFormat="1" ht="76.5">
      <c r="A36" s="181" t="s">
        <v>142</v>
      </c>
      <c r="B36" s="182" t="s">
        <v>1122</v>
      </c>
      <c r="C36" s="186" t="s">
        <v>152</v>
      </c>
      <c r="D36" s="230"/>
      <c r="E36" s="182" t="s">
        <v>1090</v>
      </c>
      <c r="F36" s="182" t="s">
        <v>142</v>
      </c>
      <c r="G36" s="182" t="s">
        <v>13217</v>
      </c>
      <c r="H36" s="183">
        <v>0</v>
      </c>
      <c r="I36" s="184" t="s">
        <v>1817</v>
      </c>
      <c r="J36" s="184" t="s">
        <v>13595</v>
      </c>
      <c r="K36" s="224"/>
      <c r="L36" s="224"/>
      <c r="M36" s="224"/>
      <c r="N36" s="224"/>
      <c r="O36" s="224"/>
      <c r="P36" s="185"/>
      <c r="Q36" s="225"/>
      <c r="R36" s="182" t="str">
        <f ca="1">IF(ISERROR($V36),"",OFFSET('Smelter Look-up'!$C$4,$V36-4,0)&amp;"")</f>
        <v>Xiamen Tungsten (H.C.) Co., Ltd.</v>
      </c>
      <c r="S36" s="181" t="str">
        <f t="shared" ca="1" si="2"/>
        <v>CN</v>
      </c>
      <c r="T36" s="181" t="str">
        <f ca="1">IF(B36="","",IF(ISERROR(MATCH($J36,SorP!$B$1:$B$6226,0)),"",INDIRECT("'SorP'!$A$"&amp;MATCH($S36&amp;$J36,SorP!C:C,0))))</f>
        <v>CN-FJ</v>
      </c>
      <c r="U36" s="201"/>
      <c r="V36" s="226">
        <f>IF(C36="",NA(),IF(OR(C36="Smelter not listed",C36="Smelter not yet identified"),MATCH($B36&amp;$D36,'Smelter Look-up'!$J:$J,0),MATCH($B36&amp;$C36,'Smelter Look-up'!$J:$J,0)))</f>
        <v>658</v>
      </c>
      <c r="X36" s="227">
        <f t="shared" si="3"/>
        <v>0</v>
      </c>
      <c r="AB36" s="228" t="str">
        <f t="shared" si="4"/>
        <v>TungstenXiamen Tungsten (H.C.) Co., Ltd.</v>
      </c>
    </row>
    <row r="37" spans="1:28" s="227" customFormat="1" ht="51">
      <c r="A37" s="181" t="s">
        <v>767</v>
      </c>
      <c r="B37" s="182" t="s">
        <v>1120</v>
      </c>
      <c r="C37" s="186" t="s">
        <v>12408</v>
      </c>
      <c r="D37" s="230"/>
      <c r="E37" s="182" t="s">
        <v>1086</v>
      </c>
      <c r="F37" s="182" t="s">
        <v>767</v>
      </c>
      <c r="G37" s="182" t="s">
        <v>13217</v>
      </c>
      <c r="H37" s="183">
        <v>0</v>
      </c>
      <c r="I37" s="184" t="s">
        <v>1769</v>
      </c>
      <c r="J37" s="184" t="s">
        <v>1666</v>
      </c>
      <c r="K37" s="224"/>
      <c r="L37" s="224"/>
      <c r="M37" s="224"/>
      <c r="N37" s="224"/>
      <c r="O37" s="224"/>
      <c r="P37" s="185"/>
      <c r="Q37" s="225"/>
      <c r="R37" s="182" t="str">
        <f ca="1">IF(ISERROR($V37),"",OFFSET('Smelter Look-up'!$C$4,$V37-4,0)&amp;"")</f>
        <v>Mineracao Taboca S.A.</v>
      </c>
      <c r="S37" s="181" t="str">
        <f t="shared" ca="1" si="2"/>
        <v>BR</v>
      </c>
      <c r="T37" s="181" t="str">
        <f ca="1">IF(B37="","",IF(ISERROR(MATCH($J37,SorP!$B$1:$B$6226,0)),"",INDIRECT("'SorP'!$A$"&amp;MATCH($S37&amp;$J37,SorP!C:C,0))))</f>
        <v>BR-SP</v>
      </c>
      <c r="U37" s="201"/>
      <c r="V37" s="226">
        <f>IF(C37="",NA(),IF(OR(C37="Smelter not listed",C37="Smelter not yet identified"),MATCH($B37&amp;$D37,'Smelter Look-up'!$J:$J,0),MATCH($B37&amp;$C37,'Smelter Look-up'!$J:$J,0)))</f>
        <v>482</v>
      </c>
      <c r="X37" s="227">
        <f t="shared" si="3"/>
        <v>0</v>
      </c>
      <c r="AB37" s="228" t="str">
        <f t="shared" si="4"/>
        <v>TinMineracao Taboca S.A.</v>
      </c>
    </row>
    <row r="38" spans="1:28" s="227" customFormat="1" ht="20.25">
      <c r="A38" s="181"/>
      <c r="B38" s="182"/>
      <c r="C38" s="186"/>
      <c r="D38" s="230"/>
      <c r="E38" s="182"/>
      <c r="F38" s="182"/>
      <c r="G38" s="182"/>
      <c r="H38" s="183"/>
      <c r="I38" s="184"/>
      <c r="J38" s="184"/>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
      </c>
    </row>
    <row r="39" spans="1:28" s="227" customFormat="1" ht="51">
      <c r="A39" s="181" t="s">
        <v>776</v>
      </c>
      <c r="B39" s="182" t="s">
        <v>1120</v>
      </c>
      <c r="C39" s="186" t="s">
        <v>13778</v>
      </c>
      <c r="D39" s="230"/>
      <c r="E39" s="182" t="s">
        <v>1095</v>
      </c>
      <c r="F39" s="182" t="s">
        <v>776</v>
      </c>
      <c r="G39" s="182" t="s">
        <v>13217</v>
      </c>
      <c r="H39" s="183">
        <v>0</v>
      </c>
      <c r="I39" s="184" t="s">
        <v>1780</v>
      </c>
      <c r="J39" s="184" t="s">
        <v>12830</v>
      </c>
      <c r="K39" s="224"/>
      <c r="L39" s="224"/>
      <c r="M39" s="224"/>
      <c r="N39" s="224"/>
      <c r="O39" s="224"/>
      <c r="P39" s="185"/>
      <c r="Q39" s="225"/>
      <c r="R39" s="182" t="str">
        <f ca="1">IF(ISERROR($V39),"",OFFSET('Smelter Look-up'!$C$4,$V39-4,0)&amp;"")</f>
        <v>PT Timah Tbk Mentok</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533</v>
      </c>
      <c r="X39" s="227">
        <f t="shared" si="6"/>
        <v>0</v>
      </c>
      <c r="AB39" s="228" t="str">
        <f t="shared" si="7"/>
        <v>TinPT Timah Tbk Mentok</v>
      </c>
    </row>
    <row r="40" spans="1:28" s="227" customFormat="1" ht="38.25">
      <c r="A40" s="181" t="s">
        <v>1801</v>
      </c>
      <c r="B40" s="182" t="s">
        <v>1120</v>
      </c>
      <c r="C40" s="186" t="s">
        <v>15496</v>
      </c>
      <c r="D40" s="230"/>
      <c r="E40" s="182" t="s">
        <v>1085</v>
      </c>
      <c r="F40" s="182" t="s">
        <v>1801</v>
      </c>
      <c r="G40" s="182" t="s">
        <v>13217</v>
      </c>
      <c r="H40" s="183">
        <v>0</v>
      </c>
      <c r="I40" s="184" t="s">
        <v>1802</v>
      </c>
      <c r="J40" s="184" t="s">
        <v>3135</v>
      </c>
      <c r="K40" s="224"/>
      <c r="L40" s="224"/>
      <c r="M40" s="224"/>
      <c r="N40" s="224"/>
      <c r="O40" s="224"/>
      <c r="P40" s="185"/>
      <c r="Q40" s="225"/>
      <c r="R40" s="182" t="str">
        <f ca="1">IF(ISERROR($V40),"",OFFSET('Smelter Look-up'!$C$4,$V40-4,0)&amp;"")</f>
        <v>Aurubis Beerse</v>
      </c>
      <c r="S40" s="181" t="str">
        <f t="shared" ca="1" si="5"/>
        <v>BE</v>
      </c>
      <c r="T40" s="181" t="str">
        <f ca="1">IF(B40="","",IF(ISERROR(MATCH($J40,SorP!$B$1:$B$6226,0)),"",INDIRECT("'SorP'!$A$"&amp;MATCH($S40&amp;$J40,SorP!C:C,0))))</f>
        <v>BE-VAN</v>
      </c>
      <c r="U40" s="201"/>
      <c r="V40" s="226">
        <f>IF(C40="",NA(),IF(OR(C40="Smelter not listed",C40="Smelter not yet identified"),MATCH($B40&amp;$D40,'Smelter Look-up'!$J:$J,0),MATCH($B40&amp;$C40,'Smelter Look-up'!$J:$J,0)))</f>
        <v>405</v>
      </c>
      <c r="X40" s="227">
        <f t="shared" si="6"/>
        <v>0</v>
      </c>
      <c r="AB40" s="228" t="str">
        <f t="shared" si="7"/>
        <v>TinAurubis Beerse</v>
      </c>
    </row>
    <row r="41" spans="1:28" s="227" customFormat="1" ht="51">
      <c r="A41" s="181" t="s">
        <v>774</v>
      </c>
      <c r="B41" s="182" t="s">
        <v>1120</v>
      </c>
      <c r="C41" s="186" t="s">
        <v>623</v>
      </c>
      <c r="D41" s="230"/>
      <c r="E41" s="182" t="s">
        <v>1095</v>
      </c>
      <c r="F41" s="182" t="s">
        <v>774</v>
      </c>
      <c r="G41" s="182" t="s">
        <v>13217</v>
      </c>
      <c r="H41" s="183">
        <v>0</v>
      </c>
      <c r="I41" s="184" t="s">
        <v>1753</v>
      </c>
      <c r="J41" s="184" t="s">
        <v>12830</v>
      </c>
      <c r="K41" s="224"/>
      <c r="L41" s="224"/>
      <c r="M41" s="224"/>
      <c r="N41" s="224"/>
      <c r="O41" s="224"/>
      <c r="P41" s="185"/>
      <c r="Q41" s="225"/>
      <c r="R41" s="182" t="str">
        <f ca="1">IF(ISERROR($V41),"",OFFSET('Smelter Look-up'!$C$4,$V41-4,0)&amp;"")</f>
        <v>PT Mitra Stania Prima</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518</v>
      </c>
      <c r="X41" s="227">
        <f t="shared" si="6"/>
        <v>0</v>
      </c>
      <c r="AB41" s="228" t="str">
        <f t="shared" si="7"/>
        <v>TinPT Mitra Stania Prima</v>
      </c>
    </row>
    <row r="42" spans="1:28" s="227" customFormat="1" ht="76.5">
      <c r="A42" s="181" t="s">
        <v>780</v>
      </c>
      <c r="B42" s="182" t="s">
        <v>1120</v>
      </c>
      <c r="C42" s="186" t="s">
        <v>2515</v>
      </c>
      <c r="D42" s="230"/>
      <c r="E42" s="182" t="s">
        <v>1086</v>
      </c>
      <c r="F42" s="182" t="s">
        <v>780</v>
      </c>
      <c r="G42" s="182" t="s">
        <v>13217</v>
      </c>
      <c r="H42" s="183">
        <v>0</v>
      </c>
      <c r="I42" s="184" t="s">
        <v>1752</v>
      </c>
      <c r="J42" s="184" t="s">
        <v>1756</v>
      </c>
      <c r="K42" s="224"/>
      <c r="L42" s="224"/>
      <c r="M42" s="224"/>
      <c r="N42" s="224"/>
      <c r="O42" s="224"/>
      <c r="P42" s="185"/>
      <c r="Q42" s="225"/>
      <c r="R42" s="182" t="str">
        <f ca="1">IF(ISERROR($V42),"",OFFSET('Smelter Look-up'!$C$4,$V42-4,0)&amp;"")</f>
        <v>White Solder Metalurgia e Mineracao Ltda.</v>
      </c>
      <c r="S42" s="181" t="str">
        <f t="shared" ca="1" si="5"/>
        <v>BR</v>
      </c>
      <c r="T42" s="181" t="str">
        <f ca="1">IF(B42="","",IF(ISERROR(MATCH($J42,SorP!$B$1:$B$6226,0)),"",INDIRECT("'SorP'!$A$"&amp;MATCH($S42&amp;$J42,SorP!C:C,0))))</f>
        <v>BR-RO</v>
      </c>
      <c r="U42" s="201"/>
      <c r="V42" s="226">
        <f>IF(C42="",NA(),IF(OR(C42="Smelter not listed",C42="Smelter not yet identified"),MATCH($B42&amp;$D42,'Smelter Look-up'!$J:$J,0),MATCH($B42&amp;$C42,'Smelter Look-up'!$J:$J,0)))</f>
        <v>556</v>
      </c>
      <c r="X42" s="227">
        <f t="shared" si="6"/>
        <v>0</v>
      </c>
      <c r="AB42" s="228" t="str">
        <f t="shared" si="7"/>
        <v>TinWhite Solder Metalurgia e Mineracao Ltda.</v>
      </c>
    </row>
    <row r="43" spans="1:28" s="227" customFormat="1" ht="20.25">
      <c r="A43" s="181"/>
      <c r="B43" s="182"/>
      <c r="C43" s="186"/>
      <c r="D43" s="230"/>
      <c r="E43" s="182"/>
      <c r="F43" s="182"/>
      <c r="G43" s="182"/>
      <c r="H43" s="183">
        <v>0</v>
      </c>
      <c r="I43" s="184"/>
      <c r="J43" s="184"/>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
      </c>
    </row>
    <row r="44" spans="1:28" s="227" customFormat="1" ht="25.5">
      <c r="A44" s="181" t="s">
        <v>778</v>
      </c>
      <c r="B44" s="182" t="s">
        <v>1120</v>
      </c>
      <c r="C44" s="186" t="s">
        <v>777</v>
      </c>
      <c r="D44" s="230"/>
      <c r="E44" s="182" t="s">
        <v>2414</v>
      </c>
      <c r="F44" s="182" t="s">
        <v>778</v>
      </c>
      <c r="G44" s="182" t="s">
        <v>13217</v>
      </c>
      <c r="H44" s="183">
        <v>0</v>
      </c>
      <c r="I44" s="184" t="s">
        <v>13804</v>
      </c>
      <c r="J44" s="184" t="s">
        <v>1691</v>
      </c>
      <c r="K44" s="224"/>
      <c r="L44" s="224"/>
      <c r="M44" s="224"/>
      <c r="N44" s="224"/>
      <c r="O44" s="224"/>
      <c r="P44" s="185"/>
      <c r="Q44" s="225"/>
      <c r="R44" s="182" t="str">
        <f ca="1">IF(ISERROR($V44),"",OFFSET('Smelter Look-up'!$C$4,$V44-4,0)&amp;"")</f>
        <v>Rui Da Hung</v>
      </c>
      <c r="S44" s="181" t="str">
        <f t="shared" ca="1" si="5"/>
        <v>TW</v>
      </c>
      <c r="T44" s="181" t="str">
        <f ca="1">IF(B44="","",IF(ISERROR(MATCH($J44,SorP!$B$1:$B$6226,0)),"",INDIRECT("'SorP'!$A$"&amp;MATCH($S44&amp;$J44,SorP!C:C,0))))</f>
        <v>TW-TAO</v>
      </c>
      <c r="U44" s="201"/>
      <c r="V44" s="226">
        <f>IF(C44="",NA(),IF(OR(C44="Smelter not listed",C44="Smelter not yet identified"),MATCH($B44&amp;$D44,'Smelter Look-up'!$J:$J,0),MATCH($B44&amp;$C44,'Smelter Look-up'!$J:$J,0)))</f>
        <v>541</v>
      </c>
      <c r="X44" s="227">
        <f t="shared" si="6"/>
        <v>0</v>
      </c>
      <c r="AB44" s="228" t="str">
        <f t="shared" si="7"/>
        <v>TinRui Da Hung</v>
      </c>
    </row>
    <row r="45" spans="1:28" s="227" customFormat="1" ht="76.5">
      <c r="A45" s="181" t="s">
        <v>766</v>
      </c>
      <c r="B45" s="182" t="s">
        <v>1120</v>
      </c>
      <c r="C45" s="186" t="s">
        <v>811</v>
      </c>
      <c r="D45" s="230"/>
      <c r="E45" s="182" t="s">
        <v>1105</v>
      </c>
      <c r="F45" s="182" t="s">
        <v>766</v>
      </c>
      <c r="G45" s="182" t="s">
        <v>13217</v>
      </c>
      <c r="H45" s="183">
        <v>0</v>
      </c>
      <c r="I45" s="184" t="s">
        <v>1766</v>
      </c>
      <c r="J45" s="184" t="s">
        <v>8666</v>
      </c>
      <c r="K45" s="224"/>
      <c r="L45" s="224"/>
      <c r="M45" s="224"/>
      <c r="N45" s="224"/>
      <c r="O45" s="224"/>
      <c r="P45" s="185"/>
      <c r="Q45" s="225"/>
      <c r="R45" s="182" t="str">
        <f ca="1">IF(ISERROR($V45),"",OFFSET('Smelter Look-up'!$C$4,$V45-4,0)&amp;"")</f>
        <v>Malaysia Smelting Corporation (MSC)</v>
      </c>
      <c r="S45" s="181" t="str">
        <f t="shared" ca="1" si="5"/>
        <v>MY</v>
      </c>
      <c r="T45" s="181" t="str">
        <f ca="1">IF(B45="","",IF(ISERROR(MATCH($J45,SorP!$B$1:$B$6226,0)),"",INDIRECT("'SorP'!$A$"&amp;MATCH($S45&amp;$J45,SorP!C:C,0))))</f>
        <v>MY-07</v>
      </c>
      <c r="U45" s="201"/>
      <c r="V45" s="226">
        <f>IF(C45="",NA(),IF(OR(C45="Smelter not listed",C45="Smelter not yet identified"),MATCH($B45&amp;$D45,'Smelter Look-up'!$J:$J,0),MATCH($B45&amp;$C45,'Smelter Look-up'!$J:$J,0)))</f>
        <v>474</v>
      </c>
      <c r="X45" s="227">
        <f t="shared" si="6"/>
        <v>0</v>
      </c>
      <c r="AB45" s="228" t="str">
        <f t="shared" si="7"/>
        <v>TinMalaysia Smelting Corporation (MSC)</v>
      </c>
    </row>
    <row r="46" spans="1:28" s="227" customFormat="1" ht="25.5">
      <c r="A46" s="181" t="s">
        <v>779</v>
      </c>
      <c r="B46" s="182" t="s">
        <v>1120</v>
      </c>
      <c r="C46" s="186" t="s">
        <v>1021</v>
      </c>
      <c r="D46" s="230"/>
      <c r="E46" s="182" t="s">
        <v>878</v>
      </c>
      <c r="F46" s="182" t="s">
        <v>779</v>
      </c>
      <c r="G46" s="182" t="s">
        <v>13217</v>
      </c>
      <c r="H46" s="183">
        <v>0</v>
      </c>
      <c r="I46" s="184" t="s">
        <v>1781</v>
      </c>
      <c r="J46" s="184" t="s">
        <v>1782</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IF(C46="",NA(),IF(OR(C46="Smelter not listed",C46="Smelter not yet identified"),MATCH($B46&amp;$D46,'Smelter Look-up'!$J:$J,0),MATCH($B46&amp;$C46,'Smelter Look-up'!$J:$J,0)))</f>
        <v>547</v>
      </c>
      <c r="X46" s="227">
        <f t="shared" si="6"/>
        <v>0</v>
      </c>
      <c r="AB46" s="228" t="str">
        <f t="shared" si="7"/>
        <v>TinThaisarco</v>
      </c>
    </row>
    <row r="47" spans="1:28" s="227" customFormat="1" ht="20.25">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51">
      <c r="A48" s="181" t="s">
        <v>794</v>
      </c>
      <c r="B48" s="182" t="s">
        <v>1120</v>
      </c>
      <c r="C48" s="186" t="s">
        <v>13779</v>
      </c>
      <c r="D48" s="230"/>
      <c r="E48" s="182" t="s">
        <v>1095</v>
      </c>
      <c r="F48" s="182" t="s">
        <v>794</v>
      </c>
      <c r="G48" s="182" t="s">
        <v>13217</v>
      </c>
      <c r="H48" s="183">
        <v>0</v>
      </c>
      <c r="I48" s="184" t="s">
        <v>1778</v>
      </c>
      <c r="J48" s="184" t="s">
        <v>6047</v>
      </c>
      <c r="K48" s="224"/>
      <c r="L48" s="224"/>
      <c r="M48" s="224"/>
      <c r="N48" s="224"/>
      <c r="O48" s="224"/>
      <c r="P48" s="185"/>
      <c r="Q48" s="225"/>
      <c r="R48" s="182" t="str">
        <f ca="1">IF(ISERROR($V48),"",OFFSET('Smelter Look-up'!$C$4,$V48-4,0)&amp;"")</f>
        <v>PT Timah Tbk Kundur</v>
      </c>
      <c r="S48" s="181" t="str">
        <f t="shared" ca="1" si="5"/>
        <v>ID</v>
      </c>
      <c r="T48" s="181" t="str">
        <f ca="1">IF(B48="","",IF(ISERROR(MATCH($J48,SorP!$B$1:$B$6226,0)),"",INDIRECT("'SorP'!$A$"&amp;MATCH($S48&amp;$J48,SorP!C:C,0))))</f>
        <v>ID-RI</v>
      </c>
      <c r="U48" s="201"/>
      <c r="V48" s="226">
        <f>IF(C48="",NA(),IF(OR(C48="Smelter not listed",C48="Smelter not yet identified"),MATCH($B48&amp;$D48,'Smelter Look-up'!$J:$J,0),MATCH($B48&amp;$C48,'Smelter Look-up'!$J:$J,0)))</f>
        <v>532</v>
      </c>
      <c r="X48" s="227">
        <f t="shared" si="6"/>
        <v>0</v>
      </c>
      <c r="AB48" s="228" t="str">
        <f t="shared" si="7"/>
        <v>TinPT Timah Tbk Kundur</v>
      </c>
    </row>
    <row r="49" spans="1:28" s="227" customFormat="1" ht="102">
      <c r="A49" s="181" t="s">
        <v>724</v>
      </c>
      <c r="B49" s="182" t="s">
        <v>1119</v>
      </c>
      <c r="C49" s="186" t="s">
        <v>905</v>
      </c>
      <c r="D49" s="230"/>
      <c r="E49" s="182" t="s">
        <v>2414</v>
      </c>
      <c r="F49" s="182" t="s">
        <v>724</v>
      </c>
      <c r="G49" s="182" t="s">
        <v>13217</v>
      </c>
      <c r="H49" s="183"/>
      <c r="I49" s="184" t="s">
        <v>1653</v>
      </c>
      <c r="J49" s="184" t="s">
        <v>11489</v>
      </c>
      <c r="K49" s="224" t="s">
        <v>15865</v>
      </c>
      <c r="L49" s="224" t="s">
        <v>15866</v>
      </c>
      <c r="M49" s="224" t="s">
        <v>2334</v>
      </c>
      <c r="N49" s="224" t="s">
        <v>15867</v>
      </c>
      <c r="O49" s="224" t="s">
        <v>15867</v>
      </c>
      <c r="P49" s="185" t="s">
        <v>484</v>
      </c>
      <c r="Q49" s="225" t="s">
        <v>2334</v>
      </c>
      <c r="R49" s="182" t="str">
        <f ca="1">IF(ISERROR($V49),"",OFFSET('Smelter Look-up'!$C$4,$V49-4,0)&amp;"")</f>
        <v>Solar Applied Materials Technology Corp.</v>
      </c>
      <c r="S49" s="181" t="str">
        <f t="shared" ca="1" si="5"/>
        <v>TW</v>
      </c>
      <c r="T49" s="181" t="str">
        <f ca="1">IF(B49="","",IF(ISERROR(MATCH($J49,SorP!$B$1:$B$6226,0)),"",INDIRECT("'SorP'!$A$"&amp;MATCH($S49&amp;$J49,SorP!C:C,0))))</f>
        <v>TW-TNN</v>
      </c>
      <c r="U49" s="201"/>
      <c r="V49" s="226">
        <f>IF(C49="",NA(),IF(OR(C49="Smelter not listed",C49="Smelter not yet identified"),MATCH($B49&amp;$D49,'Smelter Look-up'!$J:$J,0),MATCH($B49&amp;$C49,'Smelter Look-up'!$J:$J,0)))</f>
        <v>269</v>
      </c>
      <c r="X49" s="227">
        <f t="shared" si="6"/>
        <v>0</v>
      </c>
      <c r="AB49" s="228" t="str">
        <f t="shared" si="7"/>
        <v>GoldSolar Applied Materials Technology Corp.</v>
      </c>
    </row>
    <row r="50" spans="1:28" s="227" customFormat="1" ht="114.75">
      <c r="A50" s="181" t="s">
        <v>392</v>
      </c>
      <c r="B50" s="182" t="s">
        <v>1121</v>
      </c>
      <c r="C50" s="186" t="s">
        <v>1</v>
      </c>
      <c r="D50" s="230"/>
      <c r="E50" s="182" t="s">
        <v>1090</v>
      </c>
      <c r="F50" s="182" t="s">
        <v>392</v>
      </c>
      <c r="G50" s="182" t="s">
        <v>13217</v>
      </c>
      <c r="H50" s="183">
        <v>0</v>
      </c>
      <c r="I50" s="184" t="s">
        <v>1728</v>
      </c>
      <c r="J50" s="184" t="s">
        <v>13600</v>
      </c>
      <c r="K50" s="224" t="s">
        <v>15868</v>
      </c>
      <c r="L50" s="224" t="s">
        <v>15869</v>
      </c>
      <c r="M50" s="224"/>
      <c r="N50" s="224" t="s">
        <v>2334</v>
      </c>
      <c r="O50" s="224" t="s">
        <v>2334</v>
      </c>
      <c r="P50" s="185" t="s">
        <v>485</v>
      </c>
      <c r="Q50" s="225"/>
      <c r="R50" s="182" t="str">
        <f ca="1">IF(ISERROR($V50),"",OFFSET('Smelter Look-up'!$C$4,$V50-4,0)&amp;"")</f>
        <v>Hengyang King Xing Lifeng New Materials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349</v>
      </c>
      <c r="X50" s="227">
        <f t="shared" si="6"/>
        <v>0</v>
      </c>
      <c r="AB50" s="228" t="str">
        <f t="shared" si="7"/>
        <v>TantalumHengyang King Xing Lifeng New Materials Co., Ltd.</v>
      </c>
    </row>
    <row r="51" spans="1:28" s="227" customFormat="1" ht="102">
      <c r="A51" s="181" t="s">
        <v>744</v>
      </c>
      <c r="B51" s="182" t="s">
        <v>1121</v>
      </c>
      <c r="C51" s="186" t="s">
        <v>2</v>
      </c>
      <c r="D51" s="230"/>
      <c r="E51" s="182" t="s">
        <v>1090</v>
      </c>
      <c r="F51" s="182" t="s">
        <v>744</v>
      </c>
      <c r="G51" s="182" t="s">
        <v>13217</v>
      </c>
      <c r="H51" s="183">
        <v>0</v>
      </c>
      <c r="I51" s="184" t="s">
        <v>1708</v>
      </c>
      <c r="J51" s="184" t="s">
        <v>13596</v>
      </c>
      <c r="K51" s="224" t="s">
        <v>15870</v>
      </c>
      <c r="L51" s="224" t="s">
        <v>15871</v>
      </c>
      <c r="M51" s="224"/>
      <c r="N51" s="224" t="s">
        <v>2334</v>
      </c>
      <c r="O51" s="224" t="s">
        <v>2334</v>
      </c>
      <c r="P51" s="185" t="s">
        <v>485</v>
      </c>
      <c r="Q51" s="225"/>
      <c r="R51" s="182" t="str">
        <f ca="1">IF(ISERROR($V51),"",OFFSET('Smelter Look-up'!$C$4,$V51-4,0)&amp;"")</f>
        <v>JiuJiang JinXin Nonferrous Metals Co.,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352</v>
      </c>
      <c r="X51" s="227">
        <f t="shared" si="6"/>
        <v>0</v>
      </c>
      <c r="AB51" s="228" t="str">
        <f t="shared" si="7"/>
        <v>TantalumJiuJiang JinXin Nonferrous Metals Co., Ltd.</v>
      </c>
    </row>
    <row r="52" spans="1:28" s="227" customFormat="1" ht="76.5">
      <c r="A52" s="181" t="s">
        <v>745</v>
      </c>
      <c r="B52" s="182" t="s">
        <v>1121</v>
      </c>
      <c r="C52" s="186" t="s">
        <v>44</v>
      </c>
      <c r="D52" s="230"/>
      <c r="E52" s="182" t="s">
        <v>1090</v>
      </c>
      <c r="F52" s="182" t="s">
        <v>745</v>
      </c>
      <c r="G52" s="182" t="s">
        <v>13217</v>
      </c>
      <c r="H52" s="183">
        <v>0</v>
      </c>
      <c r="I52" s="184" t="s">
        <v>1708</v>
      </c>
      <c r="J52" s="184" t="s">
        <v>13596</v>
      </c>
      <c r="K52" s="224" t="s">
        <v>15872</v>
      </c>
      <c r="L52" s="224" t="s">
        <v>15873</v>
      </c>
      <c r="M52" s="224"/>
      <c r="N52" s="224" t="s">
        <v>2334</v>
      </c>
      <c r="O52" s="224" t="s">
        <v>2334</v>
      </c>
      <c r="P52" s="185" t="s">
        <v>485</v>
      </c>
      <c r="Q52" s="225"/>
      <c r="R52" s="182" t="str">
        <f ca="1">IF(ISERROR($V52),"",OFFSET('Smelter Look-up'!$C$4,$V52-4,0)&amp;"")</f>
        <v>Jiujiang Tanbre Co.,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354</v>
      </c>
      <c r="X52" s="227">
        <f t="shared" si="6"/>
        <v>0</v>
      </c>
      <c r="AB52" s="228" t="str">
        <f t="shared" si="7"/>
        <v>TantalumJiujiang Tanbre Co., Ltd.</v>
      </c>
    </row>
    <row r="53" spans="1:28" s="227" customFormat="1" ht="76.5">
      <c r="A53" s="181" t="s">
        <v>2253</v>
      </c>
      <c r="B53" s="182" t="s">
        <v>1121</v>
      </c>
      <c r="C53" s="186" t="s">
        <v>2252</v>
      </c>
      <c r="D53" s="230"/>
      <c r="E53" s="182" t="s">
        <v>1090</v>
      </c>
      <c r="F53" s="182" t="s">
        <v>2253</v>
      </c>
      <c r="G53" s="182" t="s">
        <v>13217</v>
      </c>
      <c r="H53" s="183">
        <v>0</v>
      </c>
      <c r="I53" s="184" t="s">
        <v>1727</v>
      </c>
      <c r="J53" s="184" t="s">
        <v>13596</v>
      </c>
      <c r="K53" s="224" t="s">
        <v>15874</v>
      </c>
      <c r="L53" s="224" t="s">
        <v>15875</v>
      </c>
      <c r="M53" s="224"/>
      <c r="N53" s="224" t="s">
        <v>2334</v>
      </c>
      <c r="O53" s="224" t="s">
        <v>2334</v>
      </c>
      <c r="P53" s="185" t="s">
        <v>485</v>
      </c>
      <c r="Q53" s="225"/>
      <c r="R53" s="182" t="str">
        <f ca="1">IF(ISERROR($V53),"",OFFSET('Smelter Look-up'!$C$4,$V53-4,0)&amp;"")</f>
        <v>Jiangxi Tuohong New Raw Material</v>
      </c>
      <c r="S53" s="181" t="str">
        <f t="shared" ca="1" si="5"/>
        <v>CN</v>
      </c>
      <c r="T53" s="181" t="str">
        <f ca="1">IF(B53="","",IF(ISERROR(MATCH($J53,SorP!$B$1:$B$6226,0)),"",INDIRECT("'SorP'!$A$"&amp;MATCH($S53&amp;$J53,SorP!C:C,0))))</f>
        <v>CN-JX</v>
      </c>
      <c r="U53" s="201"/>
      <c r="V53" s="226">
        <f>IF(C53="",NA(),IF(OR(C53="Smelter not listed",C53="Smelter not yet identified"),MATCH($B53&amp;$D53,'Smelter Look-up'!$J:$J,0),MATCH($B53&amp;$C53,'Smelter Look-up'!$J:$J,0)))</f>
        <v>351</v>
      </c>
      <c r="X53" s="227">
        <f t="shared" si="6"/>
        <v>0</v>
      </c>
      <c r="AB53" s="228" t="str">
        <f t="shared" si="7"/>
        <v>TantalumJiangxi Tuohong New Raw Material</v>
      </c>
    </row>
    <row r="54" spans="1:28" s="227" customFormat="1" ht="127.5">
      <c r="A54" s="181" t="s">
        <v>753</v>
      </c>
      <c r="B54" s="182" t="s">
        <v>1121</v>
      </c>
      <c r="C54" s="186" t="s">
        <v>13252</v>
      </c>
      <c r="D54" s="230"/>
      <c r="E54" s="182" t="s">
        <v>1090</v>
      </c>
      <c r="F54" s="182" t="s">
        <v>753</v>
      </c>
      <c r="G54" s="182" t="s">
        <v>13217</v>
      </c>
      <c r="H54" s="183">
        <v>0</v>
      </c>
      <c r="I54" s="184" t="s">
        <v>1720</v>
      </c>
      <c r="J54" s="184" t="s">
        <v>13600</v>
      </c>
      <c r="K54" s="224" t="s">
        <v>15876</v>
      </c>
      <c r="L54" s="224" t="s">
        <v>15877</v>
      </c>
      <c r="M54" s="224"/>
      <c r="N54" s="224" t="s">
        <v>2334</v>
      </c>
      <c r="O54" s="224" t="s">
        <v>2334</v>
      </c>
      <c r="P54" s="185" t="s">
        <v>485</v>
      </c>
      <c r="Q54" s="225"/>
      <c r="R54" s="182" t="str">
        <f ca="1">IF(ISERROR($V54),"",OFFSET('Smelter Look-up'!$C$4,$V54-4,0)&amp;"")</f>
        <v>Yanling Jincheng Tantalum &amp; Niobium Co., Ltd.</v>
      </c>
      <c r="S54" s="181" t="str">
        <f t="shared" ca="1" si="5"/>
        <v>CN</v>
      </c>
      <c r="T54" s="181" t="str">
        <f ca="1">IF(B54="","",IF(ISERROR(MATCH($J54,SorP!$B$1:$B$6226,0)),"",INDIRECT("'SorP'!$A$"&amp;MATCH($S54&amp;$J54,SorP!C:C,0))))</f>
        <v>CN-HN</v>
      </c>
      <c r="U54" s="201"/>
      <c r="V54" s="226">
        <f>IF(C54="",NA(),IF(OR(C54="Smelter not listed",C54="Smelter not yet identified"),MATCH($B54&amp;$D54,'Smelter Look-up'!$J:$J,0),MATCH($B54&amp;$C54,'Smelter Look-up'!$J:$J,0)))</f>
        <v>394</v>
      </c>
      <c r="X54" s="227">
        <f t="shared" si="6"/>
        <v>0</v>
      </c>
      <c r="AB54" s="228" t="str">
        <f t="shared" si="7"/>
        <v>TantalumYanling Jincheng Tantalum &amp; Niobium Co., Ltd.</v>
      </c>
    </row>
    <row r="55" spans="1:28" s="227" customFormat="1" ht="63.75">
      <c r="A55" s="181" t="s">
        <v>748</v>
      </c>
      <c r="B55" s="182" t="s">
        <v>1121</v>
      </c>
      <c r="C55" s="186" t="s">
        <v>12408</v>
      </c>
      <c r="D55" s="230"/>
      <c r="E55" s="182" t="s">
        <v>1086</v>
      </c>
      <c r="F55" s="182" t="s">
        <v>748</v>
      </c>
      <c r="G55" s="182" t="s">
        <v>13217</v>
      </c>
      <c r="H55" s="183">
        <v>0</v>
      </c>
      <c r="I55" s="184" t="s">
        <v>1712</v>
      </c>
      <c r="J55" s="184" t="s">
        <v>1713</v>
      </c>
      <c r="K55" s="224" t="s">
        <v>15878</v>
      </c>
      <c r="L55" s="224" t="s">
        <v>15879</v>
      </c>
      <c r="M55" s="224"/>
      <c r="N55" s="224" t="s">
        <v>2334</v>
      </c>
      <c r="O55" s="224" t="s">
        <v>2334</v>
      </c>
      <c r="P55" s="185" t="s">
        <v>485</v>
      </c>
      <c r="Q55" s="225" t="s">
        <v>15880</v>
      </c>
      <c r="R55" s="182" t="str">
        <f ca="1">IF(ISERROR($V55),"",OFFSET('Smelter Look-up'!$C$4,$V55-4,0)&amp;"")</f>
        <v>Mineracao Taboca S.A.</v>
      </c>
      <c r="S55" s="181" t="str">
        <f t="shared" ca="1" si="5"/>
        <v>BR</v>
      </c>
      <c r="T55" s="181" t="str">
        <f ca="1">IF(B55="","",IF(ISERROR(MATCH($J55,SorP!$B$1:$B$6226,0)),"",INDIRECT("'SorP'!$A$"&amp;MATCH($S55&amp;$J55,SorP!C:C,0))))</f>
        <v>BR-AM</v>
      </c>
      <c r="U55" s="201"/>
      <c r="V55" s="226">
        <f>IF(C55="",NA(),IF(OR(C55="Smelter not listed",C55="Smelter not yet identified"),MATCH($B55&amp;$D55,'Smelter Look-up'!$J:$J,0),MATCH($B55&amp;$C55,'Smelter Look-up'!$J:$J,0)))</f>
        <v>362</v>
      </c>
      <c r="X55" s="227">
        <f t="shared" si="6"/>
        <v>0</v>
      </c>
      <c r="AB55" s="228" t="str">
        <f t="shared" si="7"/>
        <v>TantalumMineracao Taboca S.A.</v>
      </c>
    </row>
    <row r="56" spans="1:28" s="227" customFormat="1" ht="20.25">
      <c r="A56" s="181"/>
      <c r="B56" s="182"/>
      <c r="C56" s="186"/>
      <c r="D56" s="230"/>
      <c r="E56" s="182"/>
      <c r="F56" s="182"/>
      <c r="G56" s="182"/>
      <c r="H56" s="183">
        <v>0</v>
      </c>
      <c r="I56" s="184"/>
      <c r="J56" s="184"/>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6"/>
        <v>0</v>
      </c>
      <c r="AB56" s="228" t="str">
        <f t="shared" si="7"/>
        <v/>
      </c>
    </row>
    <row r="57" spans="1:28" s="227" customFormat="1" ht="63.75">
      <c r="A57" s="181" t="s">
        <v>1407</v>
      </c>
      <c r="B57" s="182" t="s">
        <v>1121</v>
      </c>
      <c r="C57" s="186" t="s">
        <v>15493</v>
      </c>
      <c r="D57" s="230"/>
      <c r="E57" s="182" t="s">
        <v>2415</v>
      </c>
      <c r="F57" s="182" t="s">
        <v>1407</v>
      </c>
      <c r="G57" s="182" t="s">
        <v>13217</v>
      </c>
      <c r="H57" s="183">
        <v>0</v>
      </c>
      <c r="I57" s="184" t="s">
        <v>1738</v>
      </c>
      <c r="J57" s="184" t="s">
        <v>1617</v>
      </c>
      <c r="K57" s="224"/>
      <c r="L57" s="224"/>
      <c r="M57" s="224"/>
      <c r="N57" s="224" t="s">
        <v>2334</v>
      </c>
      <c r="O57" s="224" t="s">
        <v>2334</v>
      </c>
      <c r="P57" s="185" t="s">
        <v>485</v>
      </c>
      <c r="Q57" s="225"/>
      <c r="R57" s="182" t="str">
        <f ca="1">IF(ISERROR($V57),"",OFFSET('Smelter Look-up'!$C$4,$V57-4,0)&amp;"")</f>
        <v>Materion Newton Inc.</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359</v>
      </c>
      <c r="X57" s="227">
        <f t="shared" si="6"/>
        <v>0</v>
      </c>
      <c r="AB57" s="228" t="str">
        <f t="shared" si="7"/>
        <v>TantalumMaterion Newton Inc.</v>
      </c>
    </row>
    <row r="58" spans="1:28" s="227" customFormat="1" ht="20.25">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
      </c>
    </row>
    <row r="59" spans="1:28" s="227" customFormat="1" ht="89.25">
      <c r="A59" s="181" t="s">
        <v>15881</v>
      </c>
      <c r="B59" s="182" t="s">
        <v>1121</v>
      </c>
      <c r="C59" s="186" t="s">
        <v>15047</v>
      </c>
      <c r="D59" s="230"/>
      <c r="E59" s="182" t="s">
        <v>1090</v>
      </c>
      <c r="F59" s="182" t="s">
        <v>743</v>
      </c>
      <c r="G59" s="182" t="s">
        <v>13217</v>
      </c>
      <c r="H59" s="183">
        <v>0</v>
      </c>
      <c r="I59" s="184" t="s">
        <v>1707</v>
      </c>
      <c r="J59" s="184" t="s">
        <v>13601</v>
      </c>
      <c r="K59" s="224" t="s">
        <v>15882</v>
      </c>
      <c r="L59" s="224" t="s">
        <v>15883</v>
      </c>
      <c r="M59" s="224"/>
      <c r="N59" s="224" t="s">
        <v>2334</v>
      </c>
      <c r="O59" s="224" t="s">
        <v>2334</v>
      </c>
      <c r="P59" s="185" t="s">
        <v>485</v>
      </c>
      <c r="Q59" s="225"/>
      <c r="R59" s="182" t="str">
        <f ca="1">IF(ISERROR($V59),"",OFFSET('Smelter Look-up'!$C$4,$V59-4,0)&amp;"")</f>
        <v>XIMEI RESOURCES (GUANGDONG) LIMITED</v>
      </c>
      <c r="S59" s="181" t="str">
        <f t="shared" ca="1" si="5"/>
        <v>CN</v>
      </c>
      <c r="T59" s="181" t="str">
        <f ca="1">IF(B59="","",IF(ISERROR(MATCH($J59,SorP!$B$1:$B$6226,0)),"",INDIRECT("'SorP'!$A$"&amp;MATCH($S59&amp;$J59,SorP!C:C,0))))</f>
        <v>CN-GD</v>
      </c>
      <c r="U59" s="201"/>
      <c r="V59" s="226">
        <f>IF(C59="",NA(),IF(OR(C59="Smelter not listed",C59="Smelter not yet identified"),MATCH($B59&amp;$D59,'Smelter Look-up'!$J:$J,0),MATCH($B59&amp;$C59,'Smelter Look-up'!$J:$J,0)))</f>
        <v>391</v>
      </c>
      <c r="X59" s="227">
        <f t="shared" si="6"/>
        <v>0</v>
      </c>
      <c r="AB59" s="228" t="str">
        <f t="shared" si="7"/>
        <v>TantalumXIMEI RESOURCES (GUANGDONG) LIMITED</v>
      </c>
    </row>
    <row r="60" spans="1:28" s="227" customFormat="1" ht="63.75">
      <c r="A60" s="181" t="s">
        <v>793</v>
      </c>
      <c r="B60" s="182" t="s">
        <v>1122</v>
      </c>
      <c r="C60" s="186" t="s">
        <v>1371</v>
      </c>
      <c r="D60" s="230"/>
      <c r="E60" s="182" t="s">
        <v>1090</v>
      </c>
      <c r="F60" s="182" t="s">
        <v>793</v>
      </c>
      <c r="G60" s="182" t="s">
        <v>13217</v>
      </c>
      <c r="H60" s="183">
        <v>0</v>
      </c>
      <c r="I60" s="184" t="s">
        <v>1817</v>
      </c>
      <c r="J60" s="184" t="s">
        <v>13595</v>
      </c>
      <c r="K60" s="224"/>
      <c r="L60" s="224"/>
      <c r="M60" s="224"/>
      <c r="N60" s="224"/>
      <c r="O60" s="224"/>
      <c r="P60" s="185"/>
      <c r="Q60" s="225"/>
      <c r="R60" s="182" t="str">
        <f ca="1">IF(ISERROR($V60),"",OFFSET('Smelter Look-up'!$C$4,$V60-4,0)&amp;"")</f>
        <v>Xiamen Tungsten Co., Ltd.</v>
      </c>
      <c r="S60" s="181" t="str">
        <f t="shared" ca="1" si="5"/>
        <v>CN</v>
      </c>
      <c r="T60" s="181" t="str">
        <f ca="1">IF(B60="","",IF(ISERROR(MATCH($J60,SorP!$B$1:$B$6226,0)),"",INDIRECT("'SorP'!$A$"&amp;MATCH($S60&amp;$J60,SorP!C:C,0))))</f>
        <v>CN-FJ</v>
      </c>
      <c r="U60" s="201"/>
      <c r="V60" s="226">
        <f>IF(C60="",NA(),IF(OR(C60="Smelter not listed",C60="Smelter not yet identified"),MATCH($B60&amp;$D60,'Smelter Look-up'!$J:$J,0),MATCH($B60&amp;$C60,'Smelter Look-up'!$J:$J,0)))</f>
        <v>659</v>
      </c>
      <c r="X60" s="227">
        <f t="shared" si="6"/>
        <v>0</v>
      </c>
      <c r="AB60" s="228" t="str">
        <f t="shared" si="7"/>
        <v>TungstenXiamen Tungsten Co., Ltd.</v>
      </c>
    </row>
    <row r="61" spans="1:28" s="227" customFormat="1" ht="63.75">
      <c r="A61" s="181" t="s">
        <v>784</v>
      </c>
      <c r="B61" s="182" t="s">
        <v>1122</v>
      </c>
      <c r="C61" s="186" t="s">
        <v>145</v>
      </c>
      <c r="D61" s="230"/>
      <c r="E61" s="182" t="s">
        <v>2415</v>
      </c>
      <c r="F61" s="182" t="s">
        <v>784</v>
      </c>
      <c r="G61" s="182" t="s">
        <v>13217</v>
      </c>
      <c r="H61" s="183">
        <v>0</v>
      </c>
      <c r="I61" s="184" t="s">
        <v>1808</v>
      </c>
      <c r="J61" s="184" t="s">
        <v>1809</v>
      </c>
      <c r="K61" s="224"/>
      <c r="L61" s="224"/>
      <c r="M61" s="224"/>
      <c r="N61" s="224"/>
      <c r="O61" s="224"/>
      <c r="P61" s="185"/>
      <c r="Q61" s="225"/>
      <c r="R61" s="182" t="str">
        <f ca="1">IF(ISERROR($V61),"",OFFSET('Smelter Look-up'!$C$4,$V61-4,0)&amp;"")</f>
        <v>Kennametal Huntsville</v>
      </c>
      <c r="S61" s="181" t="str">
        <f t="shared" ca="1" si="5"/>
        <v>US</v>
      </c>
      <c r="T61" s="181" t="str">
        <f ca="1">IF(B61="","",IF(ISERROR(MATCH($J61,SorP!$B$1:$B$6226,0)),"",INDIRECT("'SorP'!$A$"&amp;MATCH($S61&amp;$J61,SorP!C:C,0))))</f>
        <v>US-AL</v>
      </c>
      <c r="U61" s="201"/>
      <c r="V61" s="226">
        <f>IF(C61="",NA(),IF(OR(C61="Smelter not listed",C61="Smelter not yet identified"),MATCH($B61&amp;$D61,'Smelter Look-up'!$J:$J,0),MATCH($B61&amp;$C61,'Smelter Look-up'!$J:$J,0)))</f>
        <v>630</v>
      </c>
      <c r="X61" s="227">
        <f t="shared" si="6"/>
        <v>0</v>
      </c>
      <c r="AB61" s="228" t="str">
        <f t="shared" si="7"/>
        <v>TungstenKennametal Huntsville</v>
      </c>
    </row>
    <row r="62" spans="1:28" s="227" customFormat="1" ht="20.25">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6"/>
        <v>0</v>
      </c>
      <c r="AB62" s="228" t="str">
        <f t="shared" si="7"/>
        <v/>
      </c>
    </row>
    <row r="63" spans="1:28" s="227" customFormat="1" ht="76.5">
      <c r="A63" s="181" t="s">
        <v>1418</v>
      </c>
      <c r="B63" s="182" t="s">
        <v>1122</v>
      </c>
      <c r="C63" s="186" t="s">
        <v>15094</v>
      </c>
      <c r="D63" s="230"/>
      <c r="E63" s="182" t="s">
        <v>882</v>
      </c>
      <c r="F63" s="182" t="s">
        <v>1418</v>
      </c>
      <c r="G63" s="182" t="s">
        <v>13217</v>
      </c>
      <c r="H63" s="183">
        <v>0</v>
      </c>
      <c r="I63" s="184" t="s">
        <v>1823</v>
      </c>
      <c r="J63" s="184" t="s">
        <v>12112</v>
      </c>
      <c r="K63" s="224"/>
      <c r="L63" s="224"/>
      <c r="M63" s="224"/>
      <c r="N63" s="224"/>
      <c r="O63" s="224"/>
      <c r="P63" s="185"/>
      <c r="Q63" s="225"/>
      <c r="R63" s="182" t="str">
        <f ca="1">IF(ISERROR($V63),"",OFFSET('Smelter Look-up'!$C$4,$V63-4,0)&amp;"")</f>
        <v>Masan High-Tech Materials</v>
      </c>
      <c r="S63" s="181" t="str">
        <f t="shared" ca="1" si="5"/>
        <v>VN</v>
      </c>
      <c r="T63" s="181" t="str">
        <f ca="1">IF(B63="","",IF(ISERROR(MATCH($J63,SorP!$B$1:$B$6226,0)),"",INDIRECT("'SorP'!$A$"&amp;MATCH($S63&amp;$J63,SorP!C:C,0))))</f>
        <v>VN-69</v>
      </c>
      <c r="U63" s="201"/>
      <c r="V63" s="226">
        <f>IF(C63="",NA(),IF(OR(C63="Smelter not listed",C63="Smelter not yet identified"),MATCH($B63&amp;$D63,'Smelter Look-up'!$J:$J,0),MATCH($B63&amp;$C63,'Smelter Look-up'!$J:$J,0)))</f>
        <v>636</v>
      </c>
      <c r="X63" s="227">
        <f t="shared" si="6"/>
        <v>0</v>
      </c>
      <c r="AB63" s="228" t="str">
        <f t="shared" si="7"/>
        <v>TungstenMasan High-Tech Materials</v>
      </c>
    </row>
    <row r="64" spans="1:28" s="227" customFormat="1" ht="20.25">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
      </c>
    </row>
    <row r="65" spans="1:28" s="227" customFormat="1" ht="76.5">
      <c r="A65" s="181" t="s">
        <v>142</v>
      </c>
      <c r="B65" s="182" t="s">
        <v>1122</v>
      </c>
      <c r="C65" s="186" t="s">
        <v>152</v>
      </c>
      <c r="D65" s="230"/>
      <c r="E65" s="182" t="s">
        <v>1090</v>
      </c>
      <c r="F65" s="182" t="s">
        <v>142</v>
      </c>
      <c r="G65" s="182" t="s">
        <v>13217</v>
      </c>
      <c r="H65" s="183">
        <v>0</v>
      </c>
      <c r="I65" s="184" t="s">
        <v>1817</v>
      </c>
      <c r="J65" s="184" t="s">
        <v>13595</v>
      </c>
      <c r="K65" s="224"/>
      <c r="L65" s="224"/>
      <c r="M65" s="224"/>
      <c r="N65" s="224"/>
      <c r="O65" s="224"/>
      <c r="P65" s="185"/>
      <c r="Q65" s="225"/>
      <c r="R65" s="182" t="str">
        <f ca="1">IF(ISERROR($V65),"",OFFSET('Smelter Look-up'!$C$4,$V65-4,0)&amp;"")</f>
        <v>Xiamen Tungsten (H.C.) Co., Ltd.</v>
      </c>
      <c r="S65" s="181" t="str">
        <f t="shared" ca="1" si="5"/>
        <v>CN</v>
      </c>
      <c r="T65" s="181" t="str">
        <f ca="1">IF(B65="","",IF(ISERROR(MATCH($J65,SorP!$B$1:$B$6226,0)),"",INDIRECT("'SorP'!$A$"&amp;MATCH($S65&amp;$J65,SorP!C:C,0))))</f>
        <v>CN-FJ</v>
      </c>
      <c r="U65" s="201"/>
      <c r="V65" s="226">
        <f>IF(C65="",NA(),IF(OR(C65="Smelter not listed",C65="Smelter not yet identified"),MATCH($B65&amp;$D65,'Smelter Look-up'!$J:$J,0),MATCH($B65&amp;$C65,'Smelter Look-up'!$J:$J,0)))</f>
        <v>658</v>
      </c>
      <c r="X65" s="227">
        <f t="shared" si="6"/>
        <v>0</v>
      </c>
      <c r="AB65" s="228" t="str">
        <f t="shared" si="7"/>
        <v>TungstenXiamen Tungsten (H.C.) Co., Ltd.</v>
      </c>
    </row>
    <row r="66" spans="1:28" s="227" customFormat="1" ht="63.75">
      <c r="A66" s="181" t="s">
        <v>741</v>
      </c>
      <c r="B66" s="182" t="s">
        <v>1121</v>
      </c>
      <c r="C66" s="186" t="s">
        <v>43</v>
      </c>
      <c r="D66" s="230"/>
      <c r="E66" s="182" t="s">
        <v>1090</v>
      </c>
      <c r="F66" s="182" t="s">
        <v>741</v>
      </c>
      <c r="G66" s="182" t="s">
        <v>13217</v>
      </c>
      <c r="H66" s="183">
        <v>0</v>
      </c>
      <c r="I66" s="184" t="s">
        <v>1705</v>
      </c>
      <c r="J66" s="184" t="s">
        <v>13601</v>
      </c>
      <c r="K66" s="224"/>
      <c r="L66" s="224"/>
      <c r="M66" s="224"/>
      <c r="N66" s="224"/>
      <c r="O66" s="224"/>
      <c r="P66" s="185"/>
      <c r="Q66" s="225"/>
      <c r="R66" s="182" t="str">
        <f ca="1">IF(ISERROR($V66),"",OFFSET('Smelter Look-up'!$C$4,$V66-4,0)&amp;"")</f>
        <v>F&amp;X Electro-Materials Ltd.</v>
      </c>
      <c r="S66" s="181" t="str">
        <f t="shared" ca="1" si="5"/>
        <v>CN</v>
      </c>
      <c r="T66" s="181" t="str">
        <f ca="1">IF(B66="","",IF(ISERROR(MATCH($J66,SorP!$B$1:$B$6226,0)),"",INDIRECT("'SorP'!$A$"&amp;MATCH($S66&amp;$J66,SorP!C:C,0))))</f>
        <v>CN-GD</v>
      </c>
      <c r="U66" s="201"/>
      <c r="V66" s="226">
        <f>IF(C66="",NA(),IF(OR(C66="Smelter not listed",C66="Smelter not yet identified"),MATCH($B66&amp;$D66,'Smelter Look-up'!$J:$J,0),MATCH($B66&amp;$C66,'Smelter Look-up'!$J:$J,0)))</f>
        <v>338</v>
      </c>
      <c r="X66" s="227">
        <f t="shared" si="6"/>
        <v>0</v>
      </c>
      <c r="AB66" s="228" t="str">
        <f t="shared" si="7"/>
        <v>TantalumF&amp;X Electro-Materials Ltd.</v>
      </c>
    </row>
    <row r="67" spans="1:28" s="227" customFormat="1" ht="102">
      <c r="A67" s="181" t="s">
        <v>744</v>
      </c>
      <c r="B67" s="182" t="s">
        <v>1121</v>
      </c>
      <c r="C67" s="186" t="s">
        <v>2</v>
      </c>
      <c r="D67" s="230"/>
      <c r="E67" s="182" t="s">
        <v>1090</v>
      </c>
      <c r="F67" s="182" t="s">
        <v>744</v>
      </c>
      <c r="G67" s="182" t="s">
        <v>13217</v>
      </c>
      <c r="H67" s="183">
        <v>0</v>
      </c>
      <c r="I67" s="184" t="s">
        <v>1708</v>
      </c>
      <c r="J67" s="184" t="s">
        <v>13596</v>
      </c>
      <c r="K67" s="224"/>
      <c r="L67" s="224"/>
      <c r="M67" s="224"/>
      <c r="N67" s="224"/>
      <c r="O67" s="224"/>
      <c r="P67" s="185"/>
      <c r="Q67" s="225"/>
      <c r="R67" s="182" t="str">
        <f ca="1">IF(ISERROR($V67),"",OFFSET('Smelter Look-up'!$C$4,$V67-4,0)&amp;"")</f>
        <v>JiuJiang JinXin Nonferrous Metals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352</v>
      </c>
      <c r="X67" s="227">
        <f t="shared" si="6"/>
        <v>0</v>
      </c>
      <c r="AB67" s="228" t="str">
        <f t="shared" si="7"/>
        <v>TantalumJiuJiang JinXin Nonferrous Metals Co., Ltd.</v>
      </c>
    </row>
    <row r="68" spans="1:28" s="227" customFormat="1" ht="102">
      <c r="A68" s="181" t="s">
        <v>751</v>
      </c>
      <c r="B68" s="182" t="s">
        <v>1121</v>
      </c>
      <c r="C68" s="186" t="s">
        <v>1020</v>
      </c>
      <c r="D68" s="230"/>
      <c r="E68" s="182" t="s">
        <v>1090</v>
      </c>
      <c r="F68" s="182" t="s">
        <v>751</v>
      </c>
      <c r="G68" s="182" t="s">
        <v>13217</v>
      </c>
      <c r="H68" s="183">
        <v>0</v>
      </c>
      <c r="I68" s="184" t="s">
        <v>1718</v>
      </c>
      <c r="J68" s="184" t="s">
        <v>13582</v>
      </c>
      <c r="K68" s="224"/>
      <c r="L68" s="224"/>
      <c r="M68" s="224"/>
      <c r="N68" s="224"/>
      <c r="O68" s="224"/>
      <c r="P68" s="185"/>
      <c r="Q68" s="225"/>
      <c r="R68" s="182" t="str">
        <f ca="1">IF(ISERROR($V68),"",OFFSET('Smelter Look-up'!$C$4,$V68-4,0)&amp;"")</f>
        <v>Ningxia Orient Tantalum Industry Co., Ltd.</v>
      </c>
      <c r="S68" s="181" t="str">
        <f t="shared" ca="1" si="5"/>
        <v>CN</v>
      </c>
      <c r="T68" s="181" t="str">
        <f ca="1">IF(B68="","",IF(ISERROR(MATCH($J68,SorP!$B$1:$B$6226,0)),"",INDIRECT("'SorP'!$A$"&amp;MATCH($S68&amp;$J68,SorP!C:C,0))))</f>
        <v>CN-NX</v>
      </c>
      <c r="U68" s="201"/>
      <c r="V68" s="226">
        <f>IF(C68="",NA(),IF(OR(C68="Smelter not listed",C68="Smelter not yet identified"),MATCH($B68&amp;$D68,'Smelter Look-up'!$J:$J,0),MATCH($B68&amp;$C68,'Smelter Look-up'!$J:$J,0)))</f>
        <v>369</v>
      </c>
      <c r="X68" s="227">
        <f t="shared" si="6"/>
        <v>0</v>
      </c>
      <c r="AB68" s="228" t="str">
        <f t="shared" si="7"/>
        <v>TantalumNingxia Orient Tantalum Industry Co., Ltd.</v>
      </c>
    </row>
    <row r="69" spans="1:28" s="227" customFormat="1" ht="76.5">
      <c r="A69" s="181" t="s">
        <v>757</v>
      </c>
      <c r="B69" s="182" t="s">
        <v>1121</v>
      </c>
      <c r="C69" s="186" t="s">
        <v>1726</v>
      </c>
      <c r="D69" s="230"/>
      <c r="E69" s="182" t="s">
        <v>1099</v>
      </c>
      <c r="F69" s="182" t="s">
        <v>757</v>
      </c>
      <c r="G69" s="182" t="s">
        <v>13217</v>
      </c>
      <c r="H69" s="183">
        <v>0</v>
      </c>
      <c r="I69" s="184" t="s">
        <v>1598</v>
      </c>
      <c r="J69" s="184" t="s">
        <v>7036</v>
      </c>
      <c r="K69" s="224"/>
      <c r="L69" s="224"/>
      <c r="M69" s="224"/>
      <c r="N69" s="224"/>
      <c r="O69" s="224"/>
      <c r="P69" s="185"/>
      <c r="Q69" s="225"/>
      <c r="R69" s="182" t="str">
        <f ca="1">IF(ISERROR($V69),"",OFFSET('Smelter Look-up'!$C$4,$V69-4,0)&amp;"")</f>
        <v>Ulba Metallurgical Plant JSC</v>
      </c>
      <c r="S69" s="181" t="str">
        <f t="shared" ref="S69" ca="1" si="8">IF(B69="","",IF(ISERROR(MATCH($E69,CL,0)),"Unknown",INDIRECT("'C'!$A$"&amp;MATCH($E69,CL,0)+1)))</f>
        <v>KZ</v>
      </c>
      <c r="T69" s="181" t="str">
        <f ca="1">IF(B69="","",IF(ISERROR(MATCH($J69,SorP!$B$1:$B$6226,0)),"",INDIRECT("'SorP'!$A$"&amp;MATCH($S69&amp;$J69,SorP!C:C,0))))</f>
        <v>KZ-KAR</v>
      </c>
      <c r="U69" s="201"/>
      <c r="V69" s="226">
        <f>IF(C69="",NA(),IF(OR(C69="Smelter not listed",C69="Smelter not yet identified"),MATCH($B69&amp;$D69,'Smelter Look-up'!$J:$J,0),MATCH($B69&amp;$C69,'Smelter Look-up'!$J:$J,0)))</f>
        <v>390</v>
      </c>
      <c r="X69" s="227">
        <f t="shared" ref="X69" si="9">IF(AND(C69="Smelter not listed",OR(LEN(D69)=0,LEN(E69)=0)),1,0)</f>
        <v>0</v>
      </c>
      <c r="AB69" s="228" t="str">
        <f t="shared" ref="AB69" si="10">B69&amp;C69</f>
        <v>TantalumUlba Metallurgical Plant JSC</v>
      </c>
    </row>
    <row r="70" spans="1:28" s="227" customFormat="1" ht="51">
      <c r="A70" s="181" t="s">
        <v>1405</v>
      </c>
      <c r="B70" s="182" t="s">
        <v>1121</v>
      </c>
      <c r="C70" s="186" t="s">
        <v>15051</v>
      </c>
      <c r="D70" s="230"/>
      <c r="E70" s="182" t="s">
        <v>1091</v>
      </c>
      <c r="F70" s="182" t="s">
        <v>1405</v>
      </c>
      <c r="G70" s="182" t="s">
        <v>13217</v>
      </c>
      <c r="H70" s="183">
        <v>0</v>
      </c>
      <c r="I70" s="184" t="s">
        <v>1736</v>
      </c>
      <c r="J70" s="184" t="s">
        <v>4228</v>
      </c>
      <c r="K70" s="224"/>
      <c r="L70" s="224"/>
      <c r="M70" s="224"/>
      <c r="N70" s="224"/>
      <c r="O70" s="224"/>
      <c r="P70" s="185"/>
      <c r="Q70" s="225"/>
      <c r="R70" s="182" t="str">
        <f ca="1">IF(ISERROR($V70),"",OFFSET('Smelter Look-up'!$C$4,$V70-4,0)&amp;"")</f>
        <v>TANIOBIS GmbH</v>
      </c>
      <c r="S70" s="181" t="str">
        <f t="shared" ref="S70:S101" ca="1" si="11">IF(B70="","",IF(ISERROR(MATCH($E70,CL,0)),"Unknown",INDIRECT("'C'!$A$"&amp;MATCH($E70,CL,0)+1)))</f>
        <v>DE</v>
      </c>
      <c r="T70" s="181" t="str">
        <f ca="1">IF(B70="","",IF(ISERROR(MATCH($J70,SorP!$B$1:$B$6226,0)),"",INDIRECT("'SorP'!$A$"&amp;MATCH($S70&amp;$J70,SorP!C:C,0))))</f>
        <v>DE-NI</v>
      </c>
      <c r="U70" s="201"/>
      <c r="V70" s="226">
        <f>IF(C70="",NA(),IF(OR(C70="Smelter not listed",C70="Smelter not yet identified"),MATCH($B70&amp;$D70,'Smelter Look-up'!$J:$J,0),MATCH($B70&amp;$C70,'Smelter Look-up'!$J:$J,0)))</f>
        <v>385</v>
      </c>
      <c r="X70" s="227">
        <f t="shared" ref="X70:X101" si="12">IF(AND(C70="Smelter not listed",OR(LEN(D70)=0,LEN(E70)=0)),1,0)</f>
        <v>0</v>
      </c>
      <c r="AB70" s="228" t="str">
        <f t="shared" ref="AB70:AB101" si="13">B70&amp;C70</f>
        <v>TantalumTANIOBIS GmbH</v>
      </c>
    </row>
    <row r="71" spans="1:28" s="227" customFormat="1" ht="20.25">
      <c r="A71" s="181"/>
      <c r="B71" s="182"/>
      <c r="C71" s="186"/>
      <c r="D71" s="230"/>
      <c r="E71" s="182"/>
      <c r="F71" s="182"/>
      <c r="G71" s="182"/>
      <c r="H71" s="183"/>
      <c r="I71" s="184"/>
      <c r="J71" s="184"/>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
      </c>
    </row>
    <row r="72" spans="1:28" s="227" customFormat="1" ht="102">
      <c r="A72" s="181" t="s">
        <v>786</v>
      </c>
      <c r="B72" s="182" t="s">
        <v>1122</v>
      </c>
      <c r="C72" s="186" t="s">
        <v>1367</v>
      </c>
      <c r="D72" s="230"/>
      <c r="E72" s="182" t="s">
        <v>1090</v>
      </c>
      <c r="F72" s="182" t="s">
        <v>786</v>
      </c>
      <c r="G72" s="182" t="s">
        <v>13217</v>
      </c>
      <c r="H72" s="183">
        <v>0</v>
      </c>
      <c r="I72" s="184" t="s">
        <v>1759</v>
      </c>
      <c r="J72" s="184" t="s">
        <v>13596</v>
      </c>
      <c r="K72" s="224"/>
      <c r="L72" s="224"/>
      <c r="M72" s="224"/>
      <c r="N72" s="224"/>
      <c r="O72" s="224"/>
      <c r="P72" s="185"/>
      <c r="Q72" s="225"/>
      <c r="R72" s="182" t="str">
        <f ca="1">IF(ISERROR($V72),"",OFFSET('Smelter Look-up'!$C$4,$V72-4,0)&amp;"")</f>
        <v>Chongyi Zhangyuan Tungsten Co., Ltd.</v>
      </c>
      <c r="S72" s="181" t="str">
        <f t="shared" ca="1" si="11"/>
        <v>CN</v>
      </c>
      <c r="T72" s="181" t="str">
        <f ca="1">IF(B72="","",IF(ISERROR(MATCH($J72,SorP!$B$1:$B$6226,0)),"",INDIRECT("'SorP'!$A$"&amp;MATCH($S72&amp;$J72,SorP!C:C,0))))</f>
        <v>CN-JX</v>
      </c>
      <c r="U72" s="201"/>
      <c r="V72" s="226">
        <f>IF(C72="",NA(),IF(OR(C72="Smelter not listed",C72="Smelter not yet identified"),MATCH($B72&amp;$D72,'Smelter Look-up'!$J:$J,0),MATCH($B72&amp;$C72,'Smelter Look-up'!$J:$J,0)))</f>
        <v>595</v>
      </c>
      <c r="X72" s="227">
        <f t="shared" si="12"/>
        <v>0</v>
      </c>
      <c r="AB72" s="228" t="str">
        <f t="shared" si="13"/>
        <v>TungstenChongyi Zhangyuan Tungsten Co., Ltd.</v>
      </c>
    </row>
    <row r="73" spans="1:28" s="227" customFormat="1" ht="76.5">
      <c r="A73" s="181" t="s">
        <v>787</v>
      </c>
      <c r="B73" s="182" t="s">
        <v>1122</v>
      </c>
      <c r="C73" s="186" t="s">
        <v>15884</v>
      </c>
      <c r="D73" s="230"/>
      <c r="E73" s="182" t="s">
        <v>2415</v>
      </c>
      <c r="F73" s="182" t="s">
        <v>787</v>
      </c>
      <c r="G73" s="182" t="s">
        <v>13217</v>
      </c>
      <c r="H73" s="183">
        <v>0</v>
      </c>
      <c r="I73" s="184" t="s">
        <v>1812</v>
      </c>
      <c r="J73" s="184" t="s">
        <v>1725</v>
      </c>
      <c r="K73" s="224"/>
      <c r="L73" s="224"/>
      <c r="M73" s="224"/>
      <c r="N73" s="224"/>
      <c r="O73" s="224"/>
      <c r="P73" s="185"/>
      <c r="Q73" s="225"/>
      <c r="R73" s="182" t="str">
        <f ca="1">IF(ISERROR($V73),"",OFFSET('Smelter Look-up'!$C$4,$V73-4,0)&amp;"")</f>
        <v/>
      </c>
      <c r="S73" s="181" t="str">
        <f t="shared" ca="1" si="11"/>
        <v>US</v>
      </c>
      <c r="T73" s="181" t="str">
        <f ca="1">IF(B73="","",IF(ISERROR(MATCH($J73,SorP!$B$1:$B$6226,0)),"",INDIRECT("'SorP'!$A$"&amp;MATCH($S73&amp;$J73,SorP!C:C,0))))</f>
        <v>US-PA</v>
      </c>
      <c r="U73" s="201"/>
      <c r="V73" s="226" t="e">
        <f>IF(C73="",NA(),IF(OR(C73="Smelter not listed",C73="Smelter not yet identified"),MATCH($B73&amp;$D73,'Smelter Look-up'!$J:$J,0),MATCH($B73&amp;$C73,'Smelter Look-up'!$J:$J,0)))</f>
        <v>#N/A</v>
      </c>
      <c r="X73" s="227">
        <f t="shared" si="12"/>
        <v>0</v>
      </c>
      <c r="AB73" s="228" t="str">
        <f t="shared" si="13"/>
        <v>TungstenGlobal Tungsten &amp; Powders Corp.</v>
      </c>
    </row>
    <row r="74" spans="1:28" s="227" customFormat="1" ht="76.5">
      <c r="A74" s="181" t="s">
        <v>788</v>
      </c>
      <c r="B74" s="182" t="s">
        <v>1122</v>
      </c>
      <c r="C74" s="186" t="s">
        <v>2197</v>
      </c>
      <c r="D74" s="230"/>
      <c r="E74" s="182" t="s">
        <v>1090</v>
      </c>
      <c r="F74" s="182" t="s">
        <v>788</v>
      </c>
      <c r="G74" s="182" t="s">
        <v>13217</v>
      </c>
      <c r="H74" s="183">
        <v>0</v>
      </c>
      <c r="I74" s="184" t="s">
        <v>2118</v>
      </c>
      <c r="J74" s="184" t="s">
        <v>13600</v>
      </c>
      <c r="K74" s="224"/>
      <c r="L74" s="224"/>
      <c r="M74" s="224"/>
      <c r="N74" s="224"/>
      <c r="O74" s="224"/>
      <c r="P74" s="185"/>
      <c r="Q74" s="225"/>
      <c r="R74" s="182" t="str">
        <f ca="1">IF(ISERROR($V74),"",OFFSET('Smelter Look-up'!$C$4,$V74-4,0)&amp;"")</f>
        <v>Hunan Chenzhou Mining Co., Ltd.</v>
      </c>
      <c r="S74" s="181" t="str">
        <f t="shared" ca="1" si="11"/>
        <v>CN</v>
      </c>
      <c r="T74" s="181" t="str">
        <f ca="1">IF(B74="","",IF(ISERROR(MATCH($J74,SorP!$B$1:$B$6226,0)),"",INDIRECT("'SorP'!$A$"&amp;MATCH($S74&amp;$J74,SorP!C:C,0))))</f>
        <v>CN-HN</v>
      </c>
      <c r="U74" s="201"/>
      <c r="V74" s="226">
        <f>IF(C74="",NA(),IF(OR(C74="Smelter not listed",C74="Smelter not yet identified"),MATCH($B74&amp;$D74,'Smelter Look-up'!$J:$J,0),MATCH($B74&amp;$C74,'Smelter Look-up'!$J:$J,0)))</f>
        <v>613</v>
      </c>
      <c r="X74" s="227">
        <f t="shared" si="12"/>
        <v>0</v>
      </c>
      <c r="AB74" s="228" t="str">
        <f t="shared" si="13"/>
        <v>TungstenHunan Chenzhou Mining Co., Ltd.</v>
      </c>
    </row>
    <row r="75" spans="1:28" s="227" customFormat="1" ht="20.25">
      <c r="A75" s="181"/>
      <c r="B75" s="182"/>
      <c r="C75" s="186"/>
      <c r="D75" s="230"/>
      <c r="E75" s="182"/>
      <c r="F75" s="182"/>
      <c r="G75" s="182"/>
      <c r="H75" s="183"/>
      <c r="I75" s="184"/>
      <c r="J75" s="184"/>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
      </c>
    </row>
    <row r="76" spans="1:28" s="227" customFormat="1" ht="63.75">
      <c r="A76" s="181" t="s">
        <v>793</v>
      </c>
      <c r="B76" s="182" t="s">
        <v>1122</v>
      </c>
      <c r="C76" s="186" t="s">
        <v>1371</v>
      </c>
      <c r="D76" s="230"/>
      <c r="E76" s="182" t="s">
        <v>1090</v>
      </c>
      <c r="F76" s="182" t="s">
        <v>793</v>
      </c>
      <c r="G76" s="182" t="s">
        <v>13217</v>
      </c>
      <c r="H76" s="183">
        <v>0</v>
      </c>
      <c r="I76" s="184" t="s">
        <v>1817</v>
      </c>
      <c r="J76" s="184" t="s">
        <v>13595</v>
      </c>
      <c r="K76" s="224"/>
      <c r="L76" s="224"/>
      <c r="M76" s="224"/>
      <c r="N76" s="224"/>
      <c r="O76" s="224"/>
      <c r="P76" s="185"/>
      <c r="Q76" s="225"/>
      <c r="R76" s="182" t="str">
        <f ca="1">IF(ISERROR($V76),"",OFFSET('Smelter Look-up'!$C$4,$V76-4,0)&amp;"")</f>
        <v>Xiamen Tungsten Co., Ltd.</v>
      </c>
      <c r="S76" s="181" t="str">
        <f t="shared" ca="1" si="11"/>
        <v>CN</v>
      </c>
      <c r="T76" s="181" t="str">
        <f ca="1">IF(B76="","",IF(ISERROR(MATCH($J76,SorP!$B$1:$B$6226,0)),"",INDIRECT("'SorP'!$A$"&amp;MATCH($S76&amp;$J76,SorP!C:C,0))))</f>
        <v>CN-FJ</v>
      </c>
      <c r="U76" s="201"/>
      <c r="V76" s="226">
        <f>IF(C76="",NA(),IF(OR(C76="Smelter not listed",C76="Smelter not yet identified"),MATCH($B76&amp;$D76,'Smelter Look-up'!$J:$J,0),MATCH($B76&amp;$C76,'Smelter Look-up'!$J:$J,0)))</f>
        <v>659</v>
      </c>
      <c r="X76" s="227">
        <f t="shared" si="12"/>
        <v>0</v>
      </c>
      <c r="AB76" s="228" t="str">
        <f t="shared" si="13"/>
        <v>TungstenXiamen Tungsten Co., Ltd.</v>
      </c>
    </row>
    <row r="77" spans="1:28" s="227" customFormat="1" ht="20.25">
      <c r="A77" s="181"/>
      <c r="B77" s="182"/>
      <c r="C77" s="186"/>
      <c r="D77" s="230"/>
      <c r="E77" s="182"/>
      <c r="F77" s="182"/>
      <c r="G77" s="182"/>
      <c r="H77" s="183"/>
      <c r="I77" s="184"/>
      <c r="J77" s="184"/>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
      </c>
    </row>
    <row r="78" spans="1:28" s="227" customFormat="1" ht="20.25">
      <c r="A78" s="181"/>
      <c r="B78" s="182"/>
      <c r="C78" s="186"/>
      <c r="D78" s="230"/>
      <c r="E78" s="182"/>
      <c r="F78" s="182"/>
      <c r="G78" s="182"/>
      <c r="H78" s="183">
        <v>0</v>
      </c>
      <c r="I78" s="184"/>
      <c r="J78" s="184"/>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
      </c>
    </row>
    <row r="79" spans="1:28" s="227" customFormat="1" ht="114.75">
      <c r="A79" s="181" t="s">
        <v>1417</v>
      </c>
      <c r="B79" s="182" t="s">
        <v>1122</v>
      </c>
      <c r="C79" s="186" t="s">
        <v>1416</v>
      </c>
      <c r="D79" s="230"/>
      <c r="E79" s="182" t="s">
        <v>1090</v>
      </c>
      <c r="F79" s="182" t="s">
        <v>1417</v>
      </c>
      <c r="G79" s="182" t="s">
        <v>13217</v>
      </c>
      <c r="H79" s="183">
        <v>0</v>
      </c>
      <c r="I79" s="184" t="s">
        <v>1759</v>
      </c>
      <c r="J79" s="184" t="s">
        <v>13596</v>
      </c>
      <c r="K79" s="224"/>
      <c r="L79" s="224"/>
      <c r="M79" s="224"/>
      <c r="N79" s="224"/>
      <c r="O79" s="224"/>
      <c r="P79" s="185"/>
      <c r="Q79" s="225"/>
      <c r="R79" s="182" t="str">
        <f ca="1">IF(ISERROR($V79),"",OFFSET('Smelter Look-up'!$C$4,$V79-4,0)&amp;"")</f>
        <v>Jiangwu H.C. Starck Tungsten Products Co., Ltd.</v>
      </c>
      <c r="S79" s="181" t="str">
        <f t="shared" ca="1" si="11"/>
        <v>CN</v>
      </c>
      <c r="T79" s="181" t="str">
        <f ca="1">IF(B79="","",IF(ISERROR(MATCH($J79,SorP!$B$1:$B$6226,0)),"",INDIRECT("'SorP'!$A$"&amp;MATCH($S79&amp;$J79,SorP!C:C,0))))</f>
        <v>CN-JX</v>
      </c>
      <c r="U79" s="201"/>
      <c r="V79" s="226">
        <f>IF(C79="",NA(),IF(OR(C79="Smelter not listed",C79="Smelter not yet identified"),MATCH($B79&amp;$D79,'Smelter Look-up'!$J:$J,0),MATCH($B79&amp;$C79,'Smelter Look-up'!$J:$J,0)))</f>
        <v>620</v>
      </c>
      <c r="X79" s="227">
        <f t="shared" si="12"/>
        <v>0</v>
      </c>
      <c r="AB79" s="228" t="str">
        <f t="shared" si="13"/>
        <v>TungstenJiangwu H.C. Starck Tungsten Products Co., Ltd.</v>
      </c>
    </row>
    <row r="80" spans="1:28" s="227" customFormat="1" ht="38.25">
      <c r="A80" s="181" t="s">
        <v>783</v>
      </c>
      <c r="B80" s="182" t="s">
        <v>1122</v>
      </c>
      <c r="C80" s="186" t="s">
        <v>13786</v>
      </c>
      <c r="D80" s="230"/>
      <c r="E80" s="182" t="s">
        <v>1098</v>
      </c>
      <c r="F80" s="182" t="s">
        <v>783</v>
      </c>
      <c r="G80" s="182" t="s">
        <v>13217</v>
      </c>
      <c r="H80" s="183">
        <v>0</v>
      </c>
      <c r="I80" s="184" t="s">
        <v>2116</v>
      </c>
      <c r="J80" s="184" t="s">
        <v>2117</v>
      </c>
      <c r="K80" s="224"/>
      <c r="L80" s="224"/>
      <c r="M80" s="224"/>
      <c r="N80" s="224"/>
      <c r="O80" s="224"/>
      <c r="P80" s="185"/>
      <c r="Q80" s="225"/>
      <c r="R80" s="182" t="str">
        <f ca="1">IF(ISERROR($V80),"",OFFSET('Smelter Look-up'!$C$4,$V80-4,0)&amp;"")</f>
        <v>A.L.M.T. Corp.</v>
      </c>
      <c r="S80" s="181" t="str">
        <f t="shared" ca="1" si="11"/>
        <v>JP</v>
      </c>
      <c r="T80" s="181" t="str">
        <f ca="1">IF(B80="","",IF(ISERROR(MATCH($J80,SorP!$B$1:$B$6226,0)),"",INDIRECT("'SorP'!$A$"&amp;MATCH($S80&amp;$J80,SorP!C:C,0))))</f>
        <v>JP-16</v>
      </c>
      <c r="U80" s="201"/>
      <c r="V80" s="226">
        <f>IF(C80="",NA(),IF(OR(C80="Smelter not listed",C80="Smelter not yet identified"),MATCH($B80&amp;$D80,'Smelter Look-up'!$J:$J,0),MATCH($B80&amp;$C80,'Smelter Look-up'!$J:$J,0)))</f>
        <v>579</v>
      </c>
      <c r="X80" s="227">
        <f t="shared" si="12"/>
        <v>0</v>
      </c>
      <c r="AB80" s="228" t="str">
        <f t="shared" si="13"/>
        <v>TungstenA.L.M.T. Corp.</v>
      </c>
    </row>
    <row r="81" spans="1:28" s="227" customFormat="1" ht="20.25">
      <c r="A81" s="181"/>
      <c r="B81" s="182" t="s">
        <v>15885</v>
      </c>
      <c r="C81" s="186" t="s">
        <v>15885</v>
      </c>
      <c r="D81" s="230"/>
      <c r="E81" s="182" t="s">
        <v>15885</v>
      </c>
      <c r="F81" s="182" t="s">
        <v>15885</v>
      </c>
      <c r="G81" s="182" t="s">
        <v>15885</v>
      </c>
      <c r="H81" s="183" t="s">
        <v>15885</v>
      </c>
      <c r="I81" s="184" t="s">
        <v>15885</v>
      </c>
      <c r="J81" s="184" t="s">
        <v>15885</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
      </c>
    </row>
    <row r="82" spans="1:28" s="227" customFormat="1" ht="20.25">
      <c r="A82" s="181"/>
      <c r="B82" s="182" t="s">
        <v>15885</v>
      </c>
      <c r="C82" s="186" t="s">
        <v>15885</v>
      </c>
      <c r="D82" s="230"/>
      <c r="E82" s="182" t="s">
        <v>15885</v>
      </c>
      <c r="F82" s="182" t="s">
        <v>15885</v>
      </c>
      <c r="G82" s="182" t="s">
        <v>15885</v>
      </c>
      <c r="H82" s="183" t="s">
        <v>15885</v>
      </c>
      <c r="I82" s="184" t="s">
        <v>15885</v>
      </c>
      <c r="J82" s="184" t="s">
        <v>15885</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88EE996-7E76-43D8-925D-519D3D0B0C7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MICROWAVE TECHNOLOGY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HANH NGUYEN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hnguyen@mwtinc.com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510-651-6700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HANH NGUYEN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hnguyen@mwtinc.com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465FD83-0ABB-45BC-80DA-8B360E5D7846}"/>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Hanh Nguyen</cp:lastModifiedBy>
  <cp:lastPrinted>2015-04-21T20:47:43Z</cp:lastPrinted>
  <dcterms:created xsi:type="dcterms:W3CDTF">2010-06-21T21:00:23Z</dcterms:created>
  <dcterms:modified xsi:type="dcterms:W3CDTF">2024-07-02T20:12:38Z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