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autoCompressPictures="0"/>
  <mc:AlternateContent xmlns:mc="http://schemas.openxmlformats.org/markup-compatibility/2006">
    <mc:Choice Requires="x15">
      <x15ac:absPath xmlns:x15ac="http://schemas.microsoft.com/office/spreadsheetml/2010/11/ac" url="C:\Users\hildat\AppData\Local\Microsoft\Windows\INetCache\Content.Outlook\N10CMFWA\"/>
    </mc:Choice>
  </mc:AlternateContent>
  <xr:revisionPtr revIDLastSave="0" documentId="13_ncr:1_{8F015B11-FE9B-4E7D-8E1E-7A24C2857F1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P3" i="4"/>
  <c r="E4" i="8"/>
  <c r="B6" i="5"/>
  <c r="C6" i="5"/>
  <c r="J5" i="8"/>
  <c r="V6" i="5"/>
  <c r="J6" i="5"/>
  <c r="E6" i="5"/>
  <c r="S6" i="5"/>
  <c r="C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C5" i="5"/>
  <c r="V5" i="5"/>
  <c r="J5" i="5"/>
  <c r="E5" i="5"/>
  <c r="S5" i="5"/>
  <c r="T5" i="5"/>
  <c r="C7" i="5"/>
  <c r="V7" i="5"/>
  <c r="J7" i="5"/>
  <c r="C8" i="5"/>
  <c r="V8" i="5"/>
  <c r="J8" i="5"/>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K5" i="8"/>
  <c r="B10" i="6"/>
  <c r="B9" i="6"/>
  <c r="G64" i="6" a="1"/>
  <c r="G64" i="6"/>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<sst xmlns="http://schemas.openxmlformats.org/spreadsheetml/2006/main" count="22333" uniqueCount="15832">
  <si>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</si>
  <si>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</si>
  <si>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</si>
  <si>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</si>
  <si>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</si>
  <si>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</si>
  <si>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</si>
  <si>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</si>
  <si>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</si>
  <si>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</si>
  <si>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</si>
  <si>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</si>
  <si>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</si>
  <si>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</si>
  <si>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</si>
  <si>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</si>
  <si>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</si>
  <si>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</si>
  <si>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</si>
  <si>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</si>
  <si>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</si>
  <si>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</si>
  <si>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</si>
  <si>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</si>
  <si>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</si>
  <si>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</si>
  <si>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</si>
  <si>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</si>
  <si>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</si>
  <si>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</si>
  <si>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</si>
  <si>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</si>
  <si>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</si>
  <si>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</si>
  <si>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</si>
  <si>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</si>
  <si>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</si>
  <si>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</si>
  <si>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</si>
  <si>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</si>
  <si>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</si>
  <si>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</si>
  <si>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</si>
  <si>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</si>
  <si>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</si>
  <si>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</si>
  <si>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</si>
  <si>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</si>
  <si>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</si>
  <si>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</si>
  <si>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</si>
  <si>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</si>
  <si>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</si>
  <si>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</si>
  <si>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</si>
  <si>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</si>
  <si>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</si>
  <si>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</si>
  <si>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</si>
  <si>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</si>
  <si>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</si>
  <si>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</si>
  <si>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</si>
  <si>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</si>
  <si>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</si>
  <si>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</si>
  <si>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</si>
  <si>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</si>
  <si>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</si>
  <si>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</si>
  <si>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</si>
  <si>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</si>
  <si>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</si>
  <si>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</si>
  <si>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</si>
  <si>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</si>
  <si>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</si>
  <si>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</si>
  <si>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</si>
  <si>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</si>
  <si>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</si>
  <si>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</si>
  <si>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</si>
  <si>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</si>
  <si>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</si>
  <si>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</si>
  <si>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</si>
  <si>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</si>
  <si>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</si>
  <si>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</si>
  <si>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</si>
  <si>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</si>
  <si>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</si>
  <si>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</si>
  <si>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</si>
  <si>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</si>
  <si>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</si>
  <si>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</si>
  <si>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</si>
  <si>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</si>
  <si>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</si>
  <si>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</si>
  <si>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</si>
  <si>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</si>
  <si>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</si>
  <si>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</si>
  <si>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</si>
  <si>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</si>
  <si>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</si>
  <si>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</si>
  <si>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</si>
  <si>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</si>
  <si>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</si>
  <si>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</si>
  <si>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</si>
  <si>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</si>
  <si>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</si>
  <si>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</si>
  <si>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</si>
  <si>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</si>
  <si>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</si>
  <si>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</si>
  <si>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</si>
  <si>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</si>
  <si>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</si>
  <si>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</si>
  <si>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</si>
  <si>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</si>
  <si>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</si>
  <si>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</si>
  <si>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</si>
  <si>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</si>
  <si>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</si>
  <si>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</si>
  <si>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</si>
  <si>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</si>
  <si>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</si>
  <si>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</si>
  <si>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</si>
  <si>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</si>
  <si>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</si>
  <si>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</si>
  <si>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</si>
  <si>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</si>
  <si>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</si>
  <si>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</si>
  <si>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</si>
  <si>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</si>
  <si>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</si>
  <si>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</si>
  <si>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</si>
  <si>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</si>
  <si>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</si>
  <si>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</si>
  <si>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</si>
  <si>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</si>
  <si>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</si>
  <si>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</si>
  <si>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</si>
  <si>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</si>
  <si>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</si>
  <si>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</si>
  <si>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</si>
  <si>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</si>
  <si>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</si>
  <si>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</si>
  <si>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</si>
  <si>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</si>
  <si>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</si>
  <si>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</si>
  <si>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</si>
  <si>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</si>
  <si>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</si>
  <si>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</si>
  <si>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</si>
  <si>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</si>
  <si>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</si>
  <si>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</si>
  <si>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</si>
  <si>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</si>
  <si>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</si>
  <si>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</si>
  <si>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</si>
  <si>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</si>
  <si>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</si>
  <si>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</si>
  <si>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</si>
  <si>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</si>
  <si>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</si>
  <si>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</si>
  <si>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</si>
  <si>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</si>
  <si>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</si>
  <si>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</si>
  <si>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</si>
  <si>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</si>
  <si>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</si>
  <si>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</si>
  <si>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</si>
  <si>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</si>
  <si>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</si>
  <si>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</si>
  <si>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</si>
  <si>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</si>
  <si>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</si>
  <si>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</si>
  <si>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</si>
  <si>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</si>
  <si>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</si>
  <si>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</si>
  <si>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</si>
  <si>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</si>
  <si>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</si>
  <si>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</si>
  <si>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</si>
  <si>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</si>
  <si>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</si>
  <si>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</si>
  <si>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</si>
  <si>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</si>
  <si>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</si>
  <si>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</si>
  <si>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</si>
  <si>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</si>
  <si>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</si>
  <si>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</si>
  <si>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</si>
  <si>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</si>
  <si>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</si>
  <si>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</si>
  <si>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</si>
  <si>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</si>
  <si>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</si>
  <si>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</si>
  <si>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</si>
  <si>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</si>
  <si>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</si>
  <si>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</si>
  <si>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</si>
  <si>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</si>
  <si>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</si>
  <si>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</si>
  <si>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</si>
  <si>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</si>
  <si>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</si>
  <si>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</si>
  <si>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</si>
  <si>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</si>
  <si>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</si>
  <si>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</si>
  <si>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</si>
  <si>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</si>
  <si>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</si>
  <si>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</si>
  <si>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</si>
  <si>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</si>
  <si>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</si>
  <si>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</si>
  <si>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</si>
  <si>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</si>
  <si>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</si>
  <si>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</si>
  <si>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</si>
  <si>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</si>
  <si>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</si>
  <si>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</si>
  <si>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</si>
  <si>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</si>
  <si>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</si>
  <si>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</si>
  <si>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</si>
  <si>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</si>
  <si>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</si>
  <si>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</si>
  <si>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</si>
  <si>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</si>
  <si>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</si>
  <si>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</si>
  <si>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</si>
  <si>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</si>
  <si>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</si>
  <si>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</si>
  <si>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</si>
  <si>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</si>
  <si>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</si>
  <si>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</si>
  <si>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</si>
  <si>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</si>
  <si>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</si>
  <si>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</si>
  <si>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</si>
  <si>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</si>
  <si>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</si>
  <si>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</si>
  <si>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</si>
  <si>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</si>
  <si>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</si>
  <si>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</si>
  <si>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</si>
  <si>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</si>
  <si>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</si>
  <si>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</si>
  <si>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</si>
  <si>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</si>
  <si>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</si>
  <si>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</si>
  <si>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</si>
  <si>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</si>
  <si>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</si>
  <si>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</si>
  <si>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</si>
  <si>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</si>
  <si>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</si>
  <si>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</si>
  <si>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</si>
  <si>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</si>
  <si>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</si>
  <si>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</si>
  <si>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</si>
  <si>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</si>
  <si>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</si>
  <si>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</si>
  <si>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</si>
  <si>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</si>
  <si>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</si>
  <si>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</si>
  <si>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</si>
  <si>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</si>
  <si>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</si>
  <si>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</si>
  <si>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</si>
  <si>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</si>
  <si>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</si>
  <si>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</si>
  <si>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</si>
  <si>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</si>
  <si>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</si>
  <si>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</si>
  <si>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</si>
  <si>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</si>
  <si>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</si>
  <si>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</si>
  <si>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</si>
  <si>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</si>
  <si>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</si>
  <si>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</si>
  <si>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</si>
  <si>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</si>
  <si>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</si>
  <si>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</si>
  <si>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</si>
  <si>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</si>
  <si>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</si>
  <si>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</si>
  <si>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</si>
  <si>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</si>
  <si>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</si>
  <si>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</si>
  <si>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</si>
  <si>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</si>
  <si>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</si>
  <si>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</si>
  <si>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</si>
  <si>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</si>
  <si>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</si>
  <si>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</si>
  <si>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</si>
  <si>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</si>
  <si>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</si>
  <si>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</si>
  <si>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</si>
  <si>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</si>
  <si>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</si>
  <si>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</si>
  <si>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</si>
  <si>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</si>
  <si>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</si>
  <si>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</si>
  <si>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</si>
  <si>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</si>
  <si>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</si>
  <si>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</si>
  <si>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</si>
  <si>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</si>
  <si>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</si>
  <si>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</si>
  <si>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</si>
  <si>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</si>
  <si>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</si>
  <si>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</si>
  <si>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</si>
  <si>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</si>
  <si>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</si>
  <si>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</si>
  <si>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</si>
  <si>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</si>
  <si>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</si>
  <si>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</si>
  <si>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</si>
  <si>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</si>
  <si>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</si>
  <si>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</si>
  <si>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</si>
  <si>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</si>
  <si>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</si>
  <si>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</si>
  <si>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</si>
  <si>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</si>
  <si>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</si>
  <si>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</si>
  <si>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</si>
  <si>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</si>
  <si>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</si>
  <si>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</si>
  <si>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</si>
  <si>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</si>
  <si>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</si>
  <si>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</si>
  <si>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</si>
  <si>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</si>
  <si>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</si>
  <si>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</si>
  <si>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</si>
  <si>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</si>
  <si>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</si>
  <si>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</si>
  <si>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</si>
  <si>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</si>
  <si>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</si>
  <si>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</si>
  <si>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</si>
  <si>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</si>
  <si>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</si>
  <si>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</si>
  <si>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</si>
  <si>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</si>
  <si>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</si>
  <si>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</si>
  <si>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</si>
  <si>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</si>
  <si>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</si>
  <si>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</si>
  <si>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</si>
  <si>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</si>
  <si>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</si>
  <si>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</si>
  <si>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</si>
  <si>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</si>
  <si>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</si>
  <si>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</si>
  <si>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</si>
  <si>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</si>
  <si>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</si>
  <si>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</si>
  <si>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</si>
  <si>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</si>
  <si>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</si>
  <si>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</si>
  <si>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</si>
  <si>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</si>
  <si>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</si>
  <si>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</si>
  <si>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</si>
  <si>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</si>
  <si>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</si>
  <si>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</si>
  <si>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</si>
  <si>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</si>
  <si>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</si>
  <si>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</si>
  <si>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</si>
  <si>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</si>
  <si>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</si>
  <si>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</si>
  <si>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</si>
  <si>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</si>
  <si>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</si>
  <si>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</si>
  <si>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</si>
  <si>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</si>
  <si>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</si>
  <si>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</si>
  <si>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</si>
  <si>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</si>
  <si>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</si>
  <si>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</si>
  <si>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</si>
  <si>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</si>
  <si>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</si>
  <si>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</si>
  <si>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</si>
  <si>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</si>
  <si>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</si>
  <si>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</si>
  <si>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</si>
  <si>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</si>
  <si>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</si>
  <si>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</si>
  <si>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</si>
  <si>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</si>
  <si>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</si>
  <si>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</si>
  <si>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</si>
  <si>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</si>
  <si>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</si>
  <si>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</si>
  <si>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</si>
  <si>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</si>
  <si>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</si>
  <si>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</si>
  <si>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</si>
  <si>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</si>
  <si>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</si>
  <si>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</si>
  <si>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</si>
  <si>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</si>
  <si>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</si>
  <si>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</si>
  <si>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</si>
  <si>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</si>
  <si>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</si>
  <si>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</si>
  <si>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</si>
  <si>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</si>
  <si>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</si>
  <si>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</si>
  <si>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</si>
  <si>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</si>
  <si>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</si>
  <si>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</si>
  <si>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</si>
  <si>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</si>
  <si>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</si>
  <si>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</si>
  <si>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</si>
  <si>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</si>
  <si>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</si>
  <si>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</si>
  <si>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</si>
  <si>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</si>
  <si>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</si>
  <si>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</si>
  <si>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</si>
  <si>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</si>
  <si>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</si>
  <si>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</si>
  <si>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</si>
  <si>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</si>
  <si>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</si>
  <si>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</si>
  <si>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</si>
  <si>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</si>
  <si>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</si>
  <si>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</si>
  <si>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</si>
  <si>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</si>
  <si>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</si>
  <si>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</si>
  <si>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</si>
  <si>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</si>
  <si>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</si>
  <si>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</si>
  <si>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</si>
  <si>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</si>
  <si>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</si>
  <si>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</si>
  <si>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</si>
  <si>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</si>
  <si>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</si>
  <si>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</si>
  <si>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</si>
  <si>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</si>
  <si>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</si>
  <si>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</si>
  <si>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</si>
  <si>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</si>
  <si>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</si>
  <si>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</si>
  <si>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</si>
  <si>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</si>
  <si>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</si>
  <si>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</si>
  <si>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</si>
  <si>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</si>
  <si>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</si>
  <si>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</si>
  <si>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</si>
  <si>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</si>
  <si>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</si>
  <si>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</si>
  <si>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</si>
  <si>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</si>
  <si>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</si>
  <si>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</si>
  <si>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</si>
  <si>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</si>
  <si>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</si>
  <si>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</si>
  <si>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</si>
  <si>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</si>
  <si>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</si>
  <si>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</si>
  <si>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</si>
  <si>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</si>
  <si>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</si>
  <si>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</si>
  <si>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</si>
  <si>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</si>
  <si>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</si>
  <si>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</si>
  <si>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</si>
  <si>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</si>
  <si>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</si>
  <si>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</si>
  <si>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</si>
  <si>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</si>
  <si>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</si>
  <si>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</si>
  <si>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</si>
  <si>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</si>
  <si>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</si>
  <si>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</si>
  <si>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</si>
  <si>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</si>
  <si>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</si>
  <si>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</si>
  <si>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</si>
  <si>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</si>
  <si>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</si>
  <si>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</si>
  <si>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</si>
  <si>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</si>
  <si>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</si>
  <si>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</si>
  <si>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</si>
  <si>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</si>
  <si>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</si>
  <si>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</si>
  <si>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</si>
  <si>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</si>
  <si>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</si>
  <si>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</si>
  <si>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</si>
  <si>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</si>
  <si>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</si>
  <si>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</si>
  <si>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</si>
  <si>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</si>
  <si>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</si>
  <si>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</si>
  <si>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</si>
  <si>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</si>
  <si>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</si>
  <si>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</si>
  <si>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</si>
  <si>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</si>
  <si>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</si>
  <si>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</si>
  <si>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</si>
  <si>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</si>
  <si>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</si>
  <si>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</si>
  <si>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</si>
  <si>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</si>
  <si>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</si>
  <si>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</si>
  <si>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</si>
  <si>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</si>
  <si>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</si>
  <si>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</si>
  <si>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</si>
  <si>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</si>
  <si>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</si>
  <si>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</si>
  <si>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</si>
  <si>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</si>
  <si>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</si>
  <si>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</si>
  <si>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</si>
  <si>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</si>
  <si>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</si>
  <si>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</si>
  <si>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</si>
  <si>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</si>
  <si>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</si>
  <si>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</si>
  <si>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</si>
  <si>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</si>
  <si>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</si>
  <si>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</si>
  <si>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</si>
  <si>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</si>
  <si>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</si>
  <si>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</si>
  <si>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</si>
  <si>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</si>
  <si>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</si>
  <si>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</si>
  <si>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</si>
  <si>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</si>
  <si>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</si>
  <si>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</si>
  <si>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</si>
  <si>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</si>
  <si>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</si>
  <si>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</si>
  <si>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</si>
  <si>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</si>
  <si>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</si>
  <si>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</si>
  <si>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</si>
  <si>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</si>
  <si>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</si>
  <si>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</si>
  <si>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</si>
  <si>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</si>
  <si>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</si>
  <si>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</si>
  <si>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</si>
  <si>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</si>
  <si>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</si>
  <si>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</si>
  <si>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</si>
  <si>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</si>
  <si>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</si>
  <si>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</si>
  <si>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</si>
  <si>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</si>
  <si>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</si>
  <si>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</si>
  <si>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</si>
  <si>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</si>
  <si>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</si>
  <si>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</si>
  <si>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</si>
  <si>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</si>
  <si>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</si>
  <si>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</si>
  <si>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</si>
  <si>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</si>
  <si>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</si>
  <si>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</si>
  <si>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</si>
  <si>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</si>
  <si>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</si>
  <si>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</si>
  <si>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</si>
  <si>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</si>
  <si>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</si>
  <si>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</si>
  <si>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</si>
  <si>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</si>
  <si>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</si>
  <si>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</si>
  <si>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</si>
  <si>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</si>
  <si>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</si>
  <si>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</si>
  <si>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</si>
  <si>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</si>
  <si>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</si>
  <si>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</si>
  <si>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</si>
  <si>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</si>
  <si>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</si>
  <si>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</si>
  <si>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</si>
  <si>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</si>
  <si>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</si>
  <si>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</si>
  <si>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</si>
  <si>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</si>
  <si>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</si>
  <si>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</si>
  <si>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</si>
  <si>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</si>
  <si>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</si>
  <si>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</si>
  <si>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</si>
  <si>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</si>
  <si>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</si>
  <si>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</si>
  <si>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</si>
  <si>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</si>
  <si>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</si>
  <si>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</si>
  <si>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</si>
  <si>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</si>
  <si>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</si>
  <si>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</si>
  <si>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</si>
  <si>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</si>
  <si>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</si>
  <si>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</si>
  <si>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</si>
  <si>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</si>
  <si>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</si>
  <si>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</si>
  <si>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</si>
  <si>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</si>
  <si>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</si>
  <si>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</si>
  <si>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</si>
  <si>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</si>
  <si>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</si>
  <si>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</si>
  <si>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</si>
  <si>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</si>
  <si>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</si>
  <si>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</si>
  <si>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</si>
  <si>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</si>
  <si>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</si>
  <si>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</si>
  <si>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</si>
  <si>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</si>
  <si>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</si>
  <si>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</si>
  <si>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</si>
  <si>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</si>
  <si>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</si>
  <si>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</si>
  <si>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</si>
  <si>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</si>
  <si>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</si>
  <si>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</si>
  <si>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</si>
  <si>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</si>
  <si>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</si>
  <si>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</si>
  <si>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</si>
  <si>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</si>
  <si>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</si>
  <si>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</si>
  <si>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</si>
  <si>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</si>
  <si>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</si>
  <si>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</si>
  <si>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</si>
  <si>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</si>
  <si>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</si>
  <si>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</si>
  <si>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</si>
  <si>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</si>
  <si>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</si>
  <si>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</si>
  <si>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</si>
  <si>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</si>
  <si>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</si>
  <si>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</si>
  <si>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</si>
  <si>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</si>
  <si>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</si>
  <si>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</si>
  <si>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</si>
  <si>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</si>
  <si>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</si>
  <si>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</si>
  <si>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</si>
  <si>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</si>
  <si>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</si>
  <si>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</si>
  <si>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</si>
  <si>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</si>
  <si>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</si>
  <si>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</si>
  <si>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</si>
  <si>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</si>
  <si>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</si>
  <si>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</si>
  <si>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</si>
  <si>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</si>
  <si>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</si>
  <si>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</si>
  <si>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</si>
  <si>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</si>
  <si>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</si>
  <si>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</si>
  <si>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</si>
  <si>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</si>
  <si>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</si>
  <si>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</si>
  <si>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</si>
  <si>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</si>
  <si>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</si>
  <si>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</si>
  <si>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</si>
  <si>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</si>
  <si>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</si>
  <si>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</si>
  <si>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</si>
  <si>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</si>
  <si>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</si>
  <si>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</si>
  <si>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</si>
  <si>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</si>
  <si>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</si>
  <si>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</si>
  <si>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</si>
  <si>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</si>
  <si>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</si>
  <si>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</si>
  <si>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</si>
  <si>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</si>
  <si>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</si>
  <si>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</si>
  <si>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</si>
  <si>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</si>
  <si>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</si>
  <si>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</si>
  <si>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</si>
  <si>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</si>
  <si>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</si>
  <si>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</si>
  <si>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</si>
  <si>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</si>
  <si>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</si>
  <si>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</si>
  <si>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</si>
  <si>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</si>
  <si>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</si>
  <si>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</si>
  <si>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</si>
  <si>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</si>
  <si>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</si>
  <si>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</si>
  <si>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</si>
  <si>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</si>
  <si>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</si>
  <si>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</si>
  <si>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</si>
  <si>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</si>
  <si>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</si>
  <si>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</si>
  <si>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</si>
  <si>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</si>
  <si>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</si>
  <si>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</si>
  <si>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</si>
  <si>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</si>
  <si>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</si>
  <si>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</si>
  <si>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</si>
  <si>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</si>
  <si>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</si>
  <si>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</si>
  <si>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</si>
  <si>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</si>
  <si>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</si>
  <si>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</si>
  <si>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</si>
  <si>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</si>
  <si>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</si>
  <si>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</si>
  <si>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</si>
  <si>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</si>
  <si>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</si>
  <si>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</si>
  <si>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</si>
  <si>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</si>
  <si>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</si>
  <si>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</si>
  <si>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</si>
  <si>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</si>
  <si>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</si>
  <si>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</si>
  <si>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</si>
  <si>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</si>
  <si>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</si>
  <si>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</si>
  <si>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</si>
  <si>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</si>
  <si>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</si>
  <si>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</si>
  <si>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</si>
  <si>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</si>
  <si>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</si>
  <si>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</si>
  <si>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</si>
  <si>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</si>
  <si>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</si>
  <si>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</si>
  <si>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</si>
  <si>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</si>
  <si>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</si>
  <si>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</si>
  <si>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</si>
  <si>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</si>
  <si>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</si>
  <si>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</si>
  <si>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</si>
  <si>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</si>
  <si>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</si>
  <si>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</si>
  <si>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</si>
  <si>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</si>
  <si>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</si>
  <si>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</si>
  <si>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</si>
  <si>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</si>
  <si>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</si>
  <si>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</si>
  <si>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</si>
  <si>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</si>
  <si>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</si>
  <si>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</si>
  <si>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</si>
  <si>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</si>
  <si>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</si>
  <si>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</si>
  <si>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</si>
  <si>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</si>
  <si>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</si>
  <si>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</si>
  <si>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</si>
  <si>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</si>
  <si>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</si>
  <si>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</si>
  <si>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</si>
  <si>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</si>
  <si>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</si>
  <si>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</si>
  <si>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</si>
  <si>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</si>
  <si>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</si>
  <si>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</si>
  <si>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</si>
  <si>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</si>
  <si>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</si>
  <si>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</si>
  <si>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</si>
  <si>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</si>
  <si>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</si>
  <si>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</si>
  <si>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</si>
  <si>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</si>
  <si>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</si>
  <si>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</si>
  <si>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</si>
  <si>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</si>
  <si>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</si>
  <si>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</si>
  <si>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</si>
  <si>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</si>
  <si>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</si>
  <si>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</si>
  <si>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</si>
  <si>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</si>
  <si>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</si>
  <si>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</si>
  <si>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</si>
  <si>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</si>
  <si>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</si>
  <si>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</si>
  <si>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</si>
  <si>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</si>
  <si>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</si>
  <si>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</si>
  <si>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</si>
  <si>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</si>
  <si>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</si>
  <si>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</si>
  <si>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</si>
  <si>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</si>
  <si>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</si>
  <si>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</si>
  <si>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</si>
  <si>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</si>
  <si>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</si>
  <si>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</si>
  <si>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</si>
  <si>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</si>
  <si>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</si>
  <si>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</si>
  <si>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</si>
  <si>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</si>
  <si>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</si>
  <si>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</si>
  <si>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</si>
  <si>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</si>
  <si>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</si>
  <si>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</si>
  <si>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</si>
  <si>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</si>
  <si>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</si>
  <si>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</si>
  <si>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</si>
  <si>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</si>
  <si>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</si>
  <si>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</si>
  <si>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</si>
  <si>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</si>
  <si>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</si>
  <si>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</si>
  <si>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</si>
  <si>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</si>
  <si>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</si>
  <si>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</si>
  <si>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</si>
  <si>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</si>
  <si>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</si>
  <si>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</si>
  <si>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</si>
  <si>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</si>
  <si>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</si>
  <si>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</si>
  <si>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</si>
  <si>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</si>
  <si>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</si>
  <si>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</si>
  <si>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</si>
  <si>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</si>
  <si>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</si>
  <si>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</si>
  <si>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</si>
  <si>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</si>
  <si>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</si>
  <si>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</si>
  <si>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</si>
  <si>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</si>
  <si>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</si>
  <si>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</si>
  <si>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</si>
  <si>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</si>
  <si>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</si>
  <si>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</si>
  <si>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</si>
  <si>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</si>
  <si>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</si>
  <si>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</si>
  <si>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</si>
  <si>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</si>
  <si>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</si>
  <si>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</si>
  <si>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</si>
  <si>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</si>
  <si>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</si>
  <si>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</si>
  <si>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</si>
  <si>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</si>
  <si>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</si>
  <si>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</si>
  <si>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</si>
  <si>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</si>
  <si>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</si>
  <si>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</si>
  <si>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</si>
  <si>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</si>
  <si>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</si>
  <si>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</si>
  <si>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</si>
  <si>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</si>
  <si>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</si>
  <si>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</si>
  <si>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</si>
  <si>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</si>
  <si>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</si>
  <si>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</si>
  <si>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</si>
  <si>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</si>
  <si>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</si>
  <si>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</si>
  <si>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</si>
  <si>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</si>
  <si>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</si>
  <si>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</si>
  <si>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</si>
  <si>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</si>
  <si>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</si>
  <si>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</si>
  <si>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</si>
  <si>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</si>
  <si>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</si>
  <si>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</si>
  <si>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</si>
  <si>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</si>
  <si>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</si>
  <si>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</si>
  <si>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</si>
  <si>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</si>
  <si>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</si>
  <si>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</si>
  <si>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</si>
  <si>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</si>
  <si>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</si>
  <si>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</si>
  <si>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</si>
  <si>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</si>
  <si>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</si>
  <si>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</si>
  <si>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</si>
  <si>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</si>
  <si>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</si>
  <si>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</si>
  <si>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</si>
  <si>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</si>
  <si>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</si>
  <si>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</si>
  <si>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</si>
  <si>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</si>
  <si>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</si>
  <si>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</si>
  <si>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</si>
  <si>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</si>
  <si>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</si>
  <si>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</si>
  <si>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</si>
  <si>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</si>
  <si>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</si>
  <si>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</si>
  <si>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</si>
  <si>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</si>
  <si>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</si>
  <si>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</si>
  <si>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</si>
  <si>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</si>
  <si>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</si>
  <si>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</si>
  <si>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</si>
  <si>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</si>
  <si>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</si>
  <si>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</si>
  <si>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</si>
  <si>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</si>
  <si>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</si>
  <si>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</si>
  <si>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</si>
  <si>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</si>
  <si>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</si>
  <si>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</si>
  <si>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</si>
  <si>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</si>
  <si>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</si>
  <si>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</si>
  <si>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</si>
  <si>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</si>
  <si>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</si>
  <si>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</si>
  <si>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</si>
  <si>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</si>
  <si>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</si>
  <si>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</si>
  <si>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</si>
  <si>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</si>
  <si>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</si>
  <si>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</si>
  <si>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</si>
  <si>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</si>
  <si>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</si>
  <si>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</si>
  <si>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</si>
  <si>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</si>
  <si>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</si>
  <si>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</si>
  <si>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</si>
  <si>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</si>
  <si>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</si>
  <si>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</si>
  <si>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</si>
  <si>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</si>
  <si>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</si>
  <si>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</si>
  <si>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</si>
  <si>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</si>
  <si>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</si>
  <si>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</si>
  <si>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</si>
  <si>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</si>
  <si>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</si>
  <si>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</si>
  <si>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</si>
  <si>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</si>
  <si>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</si>
  <si>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</si>
  <si>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</si>
  <si>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</si>
  <si>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</si>
  <si>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</si>
  <si>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</si>
  <si>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</si>
  <si>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</si>
  <si>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</si>
  <si>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</si>
  <si>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</si>
  <si>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</si>
  <si>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</si>
  <si>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</si>
  <si>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</si>
  <si>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</si>
  <si>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</si>
  <si>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</si>
  <si>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</si>
  <si>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</si>
  <si>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</si>
  <si>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</si>
  <si>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</si>
  <si>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</si>
  <si>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</si>
  <si>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</si>
  <si>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</si>
  <si>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</si>
  <si>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</si>
  <si>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</si>
  <si>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</si>
  <si>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</si>
  <si>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</si>
  <si>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</si>
  <si>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</si>
  <si>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</si>
  <si>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</si>
  <si>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</si>
  <si>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</si>
  <si>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</si>
  <si>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</si>
  <si>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</si>
  <si>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</si>
  <si>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</si>
  <si>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</si>
  <si>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</si>
  <si>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</si>
  <si>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</si>
  <si>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</si>
  <si>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</si>
  <si>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</si>
  <si>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</si>
  <si>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</si>
  <si>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</si>
  <si>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</si>
  <si>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</si>
  <si>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</si>
  <si>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</si>
  <si>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</si>
  <si>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</si>
  <si>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</si>
  <si>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</si>
  <si>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</si>
  <si>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</si>
  <si>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</si>
  <si>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</si>
  <si>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</si>
  <si>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</si>
  <si>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</si>
  <si>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</si>
  <si>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</si>
  <si>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</si>
  <si>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</si>
  <si>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</si>
  <si>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</si>
  <si>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</si>
  <si>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</si>
  <si>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</si>
  <si>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</si>
  <si>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</si>
  <si>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</si>
  <si>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</si>
  <si>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</si>
  <si>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</si>
  <si>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</si>
  <si>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</si>
  <si>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</si>
  <si>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</si>
  <si>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</si>
  <si>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</si>
  <si>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</si>
  <si>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</si>
  <si>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</si>
  <si>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</si>
  <si>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</si>
  <si>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</si>
  <si>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</si>
  <si>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</si>
  <si>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</si>
  <si>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</si>
  <si>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</si>
  <si>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</si>
  <si>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</si>
  <si>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</si>
  <si>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</si>
  <si>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</si>
  <si>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</si>
  <si>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</si>
  <si>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</si>
  <si>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</si>
  <si>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</si>
  <si>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</si>
  <si>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</si>
  <si>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</si>
  <si>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</si>
  <si>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</si>
  <si>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</si>
  <si>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</si>
  <si>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</si>
  <si>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</si>
  <si>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</si>
  <si>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</si>
  <si>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</si>
  <si>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</si>
  <si>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</si>
  <si>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</si>
  <si>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</si>
  <si>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</si>
  <si>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</si>
  <si>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</si>
  <si>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</si>
  <si>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</si>
  <si>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</si>
  <si>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</si>
  <si>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</si>
  <si>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</si>
  <si>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</si>
  <si>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</si>
  <si>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</si>
  <si>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</si>
  <si>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</si>
  <si>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</si>
  <si>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</si>
  <si>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</si>
  <si>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</si>
  <si>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</si>
  <si>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</si>
  <si>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</si>
  <si>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</si>
  <si>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</si>
  <si>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</si>
  <si>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</si>
  <si>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</si>
  <si>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</si>
  <si>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</si>
  <si>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</si>
  <si>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</si>
  <si>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</si>
  <si>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</si>
  <si>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</si>
  <si>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</si>
  <si>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</si>
  <si>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</si>
  <si>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</si>
  <si>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</si>
  <si>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</si>
  <si>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</si>
  <si>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</si>
  <si>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</si>
  <si>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</si>
  <si>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</si>
  <si>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</si>
  <si>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</si>
  <si>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</si>
  <si>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</si>
  <si>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</si>
  <si>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</si>
  <si>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</si>
  <si>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</si>
  <si>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</si>
  <si>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</si>
  <si>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</si>
  <si>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</si>
  <si>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</si>
  <si>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</si>
  <si>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</si>
  <si>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</si>
  <si>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</si>
  <si>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</si>
  <si>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</si>
  <si>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</si>
  <si>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</si>
  <si>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</si>
  <si>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</si>
  <si>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</si>
  <si>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</si>
  <si>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</si>
  <si>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</si>
  <si>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</si>
  <si>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</si>
  <si>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</si>
  <si>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</si>
  <si>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</si>
  <si>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</si>
  <si>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</si>
  <si>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</si>
  <si>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</si>
  <si>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</si>
  <si>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</si>
  <si>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</si>
  <si>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</si>
  <si>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</si>
  <si>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</si>
  <si>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</si>
  <si>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</si>
  <si>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</si>
  <si>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</si>
  <si>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</si>
  <si>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</si>
  <si>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</si>
  <si>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</si>
  <si>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</si>
  <si>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</si>
  <si>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</si>
  <si>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</si>
  <si>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</si>
  <si>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</si>
  <si>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</si>
  <si>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</si>
  <si>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</si>
  <si>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</si>
  <si>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</si>
  <si>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</si>
  <si>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</si>
  <si>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</si>
  <si>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</si>
  <si>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</si>
  <si>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</si>
  <si>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</si>
  <si>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</si>
  <si>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</si>
  <si>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</si>
  <si>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</si>
  <si>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</si>
  <si>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</si>
  <si>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</si>
  <si>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</si>
  <si>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</si>
  <si>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</si>
  <si>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</si>
  <si>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</si>
  <si>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</si>
  <si>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</si>
  <si>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</si>
  <si>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</si>
  <si>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</si>
  <si>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</si>
  <si>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</si>
  <si>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</si>
  <si>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</si>
  <si>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</si>
  <si>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</si>
  <si>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</si>
  <si>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</si>
  <si>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</si>
  <si>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</si>
  <si>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</si>
  <si>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</si>
  <si>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</si>
  <si>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</si>
  <si>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</si>
  <si>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</si>
  <si>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</si>
  <si>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</si>
  <si>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</si>
  <si>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</si>
  <si>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</si>
  <si>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</si>
  <si>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</si>
  <si>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</si>
  <si>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</si>
  <si>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</si>
  <si>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</si>
  <si>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</si>
  <si>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</si>
  <si>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</si>
  <si>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</si>
  <si>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</si>
  <si>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</si>
  <si>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</si>
  <si>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</si>
  <si>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</si>
  <si>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</si>
  <si>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</si>
  <si>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</si>
  <si>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</si>
  <si>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</si>
  <si>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</si>
  <si>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</si>
  <si>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</si>
  <si>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</si>
  <si>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</si>
  <si>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</si>
  <si>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</si>
  <si>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</si>
  <si>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</si>
  <si>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</si>
  <si>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</si>
  <si>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</si>
  <si>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</si>
  <si>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</si>
  <si>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</si>
  <si>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</si>
  <si>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</si>
  <si>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</si>
  <si>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</si>
  <si>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</si>
  <si>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</si>
  <si>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</si>
  <si>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</si>
  <si>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</si>
  <si>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</si>
  <si>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</si>
  <si>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</si>
  <si>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</si>
  <si>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</si>
  <si>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</si>
  <si>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</si>
  <si>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</si>
  <si>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</si>
  <si>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</si>
  <si>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</si>
  <si>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</si>
  <si>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</si>
  <si>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</si>
  <si>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</si>
  <si>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</si>
  <si>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</si>
  <si>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</si>
  <si>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</si>
  <si>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</si>
  <si>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</si>
  <si>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</si>
  <si>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</si>
  <si>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</si>
  <si>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</si>
  <si>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</si>
  <si>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</si>
  <si>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</si>
  <si>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</si>
  <si>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</si>
  <si>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</si>
  <si>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</si>
  <si>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</si>
  <si>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</si>
  <si>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</si>
  <si>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</si>
  <si>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</si>
  <si>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</si>
  <si>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</si>
  <si>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</si>
  <si>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</si>
  <si>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</si>
  <si>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</si>
  <si>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</si>
  <si>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</si>
  <si>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</si>
  <si>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</si>
  <si>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</si>
  <si>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</si>
  <si>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</si>
  <si>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</si>
  <si>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</si>
  <si>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</si>
  <si>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</si>
  <si>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</si>
  <si>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</si>
  <si>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</si>
  <si>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</si>
  <si>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</si>
  <si>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</si>
  <si>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</si>
  <si>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</si>
  <si>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</si>
  <si>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</si>
  <si>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</si>
  <si>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</si>
  <si>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</si>
  <si>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</si>
  <si>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</si>
  <si>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</si>
  <si>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</si>
  <si>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</si>
  <si>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</si>
  <si>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</si>
  <si>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</si>
  <si>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</si>
  <si>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</si>
  <si>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</si>
  <si>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</si>
  <si>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</si>
  <si>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</si>
  <si>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</si>
  <si>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</si>
  <si>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</si>
  <si>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</si>
  <si>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</si>
  <si>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</si>
  <si>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</si>
  <si>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</si>
  <si>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</si>
  <si>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</si>
  <si>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</si>
  <si>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</si>
  <si>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</si>
  <si>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</si>
  <si>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</si>
  <si>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</si>
  <si>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</si>
  <si>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</si>
  <si>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</si>
  <si>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</si>
  <si>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</si>
  <si>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</si>
  <si>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</si>
  <si>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</si>
  <si>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</si>
  <si>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</si>
  <si>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</si>
  <si>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</si>
  <si>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</si>
  <si>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</si>
  <si>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</si>
  <si>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</si>
  <si>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</si>
  <si>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</si>
  <si>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</si>
  <si>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</si>
  <si>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</si>
  <si>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</si>
  <si>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</si>
  <si>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</si>
  <si>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</si>
  <si>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</si>
  <si>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</si>
  <si>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</si>
  <si>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</si>
  <si>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</si>
  <si>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</si>
  <si>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</si>
  <si>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</si>
  <si>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</si>
  <si>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</si>
  <si>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</si>
  <si>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</si>
  <si>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</si>
  <si>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</si>
  <si>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</si>
  <si>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</si>
  <si>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</si>
  <si>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</si>
  <si>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</si>
  <si>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</si>
  <si>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</si>
  <si>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</si>
  <si>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</si>
  <si>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</si>
  <si>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</si>
  <si>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</si>
  <si>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</si>
  <si>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</si>
  <si>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</si>
  <si>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</si>
  <si>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</si>
  <si>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</si>
  <si>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</si>
  <si>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</si>
  <si>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</si>
  <si>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</si>
  <si>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</si>
  <si>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</si>
  <si>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</si>
  <si>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</si>
  <si>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</si>
  <si>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</si>
  <si>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</si>
  <si>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</si>
  <si>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</si>
  <si>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</si>
  <si>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</si>
  <si>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</si>
  <si>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</si>
  <si>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</si>
  <si>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</si>
  <si>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</si>
  <si>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</si>
  <si>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</si>
  <si>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</si>
  <si>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</si>
  <si>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</si>
  <si>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</si>
  <si>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</si>
  <si>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</si>
  <si>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</si>
  <si>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</si>
  <si>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</si>
  <si>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</si>
  <si>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</si>
  <si>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</si>
  <si>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</si>
  <si>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</si>
  <si>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</si>
  <si>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</si>
  <si>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</si>
  <si>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</si>
  <si>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</si>
  <si>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</si>
  <si>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</si>
  <si>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</si>
  <si>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</si>
  <si>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</si>
  <si>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</si>
  <si>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</si>
  <si>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</si>
  <si>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</si>
  <si>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</si>
  <si>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</si>
  <si>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</si>
  <si>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</si>
  <si>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</si>
  <si>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</si>
  <si>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</si>
  <si>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</si>
  <si>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</si>
  <si>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</si>
  <si>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</si>
  <si>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</si>
  <si>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</si>
  <si>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</si>
  <si>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</si>
  <si>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</si>
  <si>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</si>
  <si>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</si>
  <si>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</si>
  <si>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</si>
  <si>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</si>
  <si>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</si>
  <si>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</si>
  <si>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</si>
  <si>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</si>
  <si>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</si>
  <si>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</si>
  <si>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</si>
  <si>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</si>
  <si>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</si>
  <si>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</si>
  <si>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</si>
  <si>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</si>
  <si>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</si>
  <si>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</si>
  <si>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</si>
  <si>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</si>
  <si>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</si>
  <si>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</si>
  <si>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</si>
  <si>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</si>
  <si>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</si>
  <si>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</si>
  <si>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</si>
  <si>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</si>
  <si>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</si>
  <si>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</si>
  <si>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</si>
  <si>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</si>
  <si>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</si>
  <si>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</si>
  <si>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</si>
  <si>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</si>
  <si>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</si>
  <si>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</si>
  <si>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</si>
  <si>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</si>
  <si>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</si>
  <si>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</si>
  <si>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</si>
  <si>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</si>
  <si>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</si>
  <si>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</si>
  <si>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</si>
  <si>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</si>
  <si>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</si>
  <si>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</si>
  <si>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</si>
  <si>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</si>
  <si>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</si>
  <si>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</si>
  <si>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</si>
  <si>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</si>
  <si>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</si>
  <si>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</si>
  <si>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</si>
  <si>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</si>
  <si>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</si>
  <si>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</si>
  <si>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</si>
  <si>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</si>
  <si>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</si>
  <si>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</si>
  <si>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</si>
  <si>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</si>
  <si>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</si>
  <si>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</si>
  <si>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</si>
  <si>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</si>
  <si>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</si>
  <si>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</si>
  <si>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</si>
  <si>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</si>
  <si>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</si>
  <si>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</si>
  <si>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</si>
  <si>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</si>
  <si>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</si>
  <si>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</si>
  <si>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</si>
  <si>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</si>
  <si>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</si>
  <si>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</si>
  <si>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</si>
  <si>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</si>
  <si>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</si>
  <si>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</si>
  <si>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</si>
  <si>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</si>
  <si>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</si>
  <si>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</si>
  <si>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</si>
  <si>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</si>
  <si>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</si>
  <si>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</si>
  <si>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</si>
  <si>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</si>
  <si>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</si>
  <si>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</si>
  <si>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</si>
  <si>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</si>
  <si>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</si>
  <si>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</si>
  <si>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</si>
  <si>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</si>
  <si>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</si>
  <si>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</si>
  <si>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</si>
  <si>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</si>
  <si>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</si>
  <si>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</si>
  <si>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</si>
  <si>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</si>
  <si>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</si>
  <si>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</si>
  <si>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</si>
  <si>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</si>
  <si>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</si>
  <si>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</si>
  <si>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</si>
  <si>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</si>
  <si>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</si>
  <si>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</si>
  <si>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</si>
  <si>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</si>
  <si>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</si>
  <si>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</si>
  <si>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</si>
  <si>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</si>
  <si>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</si>
  <si>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</si>
  <si>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</si>
  <si>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</si>
  <si>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</si>
  <si>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</si>
  <si>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</si>
  <si>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</si>
  <si>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</si>
  <si>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</si>
  <si>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</si>
  <si>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</si>
  <si>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</si>
  <si>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</si>
  <si>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</si>
  <si>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</si>
  <si>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</si>
  <si>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</si>
  <si>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</si>
  <si>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</si>
  <si>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</si>
  <si>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</si>
  <si>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</si>
  <si>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</si>
  <si>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</si>
  <si>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</si>
  <si>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</si>
  <si>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</si>
  <si>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</si>
  <si>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</si>
  <si>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</si>
  <si>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</si>
  <si>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</si>
  <si>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</si>
  <si>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</si>
  <si>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</si>
  <si>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</si>
  <si>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</si>
  <si>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</si>
  <si>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</si>
  <si>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</si>
  <si>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</si>
  <si>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</si>
  <si>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</si>
  <si>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</si>
  <si>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</si>
  <si>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</si>
  <si>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</si>
  <si>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</si>
  <si>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</si>
  <si>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</si>
  <si>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</si>
  <si>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</si>
  <si>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</si>
  <si>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</si>
  <si>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</si>
  <si>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</si>
  <si>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</si>
  <si>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</si>
  <si>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</si>
  <si>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</si>
  <si>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</si>
  <si>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</si>
  <si>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</si>
  <si>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</si>
  <si>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</si>
  <si>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</si>
  <si>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</si>
  <si>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</si>
  <si>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</si>
  <si>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</si>
  <si>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</si>
  <si>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</si>
  <si>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</si>
  <si>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</si>
  <si>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</si>
  <si>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</si>
  <si>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</si>
  <si>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</si>
  <si>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</si>
  <si>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</si>
  <si>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</si>
  <si>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</si>
  <si>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</si>
  <si>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</si>
  <si>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</si>
  <si>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</si>
  <si>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</si>
  <si>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</si>
  <si>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</si>
  <si>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</si>
  <si>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</si>
  <si>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</si>
  <si>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</si>
  <si>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</si>
  <si>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</si>
  <si>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</si>
  <si>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</si>
  <si>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</si>
  <si>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</si>
  <si>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</si>
  <si>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</si>
  <si>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</si>
  <si>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</si>
  <si>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</si>
  <si>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</si>
  <si>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</si>
  <si>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</si>
  <si>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</si>
  <si>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</si>
  <si>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</si>
  <si>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</si>
  <si>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</si>
  <si>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</si>
  <si>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</si>
  <si>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</si>
  <si>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</si>
  <si>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</si>
  <si>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</si>
  <si>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</si>
  <si>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</si>
  <si>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</si>
  <si>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</si>
  <si>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</si>
  <si>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</si>
  <si>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</si>
  <si>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</si>
  <si>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</si>
  <si>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</si>
  <si>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</si>
  <si>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</si>
  <si>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</si>
  <si>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</si>
  <si>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</si>
  <si>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</si>
  <si>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</si>
  <si>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</si>
  <si>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</si>
  <si>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</si>
  <si>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</si>
  <si>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</si>
  <si>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</si>
  <si>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</si>
  <si>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</si>
  <si>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</si>
  <si>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</si>
  <si>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</si>
  <si>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</si>
  <si>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</si>
  <si>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</si>
  <si>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</si>
  <si>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</si>
  <si>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</si>
  <si>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</si>
  <si>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</si>
  <si>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</si>
  <si>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</si>
  <si>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</si>
  <si>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</si>
  <si>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</si>
  <si>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</si>
  <si>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</si>
  <si>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</si>
  <si>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</si>
  <si>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</si>
  <si>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</si>
  <si>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</si>
  <si>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</si>
  <si>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</si>
  <si>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</si>
  <si>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</si>
  <si>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</si>
  <si>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</si>
  <si>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</si>
  <si>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</si>
  <si>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</si>
  <si>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</si>
  <si>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</si>
  <si>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</si>
  <si>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</si>
  <si>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</si>
  <si>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</si>
  <si>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</si>
  <si>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</si>
  <si>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</si>
  <si>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</si>
  <si>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</si>
  <si>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</si>
  <si>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</si>
  <si>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</si>
  <si>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</si>
  <si>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</si>
  <si>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</si>
  <si>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</si>
  <si>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</si>
  <si>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</si>
  <si>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</si>
  <si>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</si>
  <si>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</si>
  <si>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</si>
  <si>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</si>
  <si>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</si>
  <si>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</si>
  <si>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</si>
  <si>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</si>
  <si>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</si>
  <si>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</si>
  <si>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</si>
  <si>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</si>
  <si>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</si>
  <si>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</si>
  <si>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</si>
  <si>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</si>
  <si>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</si>
  <si>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</si>
  <si>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</si>
  <si>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</si>
  <si>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</si>
  <si>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</si>
  <si>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</si>
  <si>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</si>
  <si>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</si>
  <si>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</si>
  <si>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</si>
  <si>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</si>
  <si>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</si>
  <si>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</si>
  <si>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</si>
  <si>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</si>
  <si>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</si>
  <si>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</si>
  <si>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</si>
  <si>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</si>
  <si>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</si>
  <si>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</si>
  <si>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</si>
  <si>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</si>
  <si>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</si>
  <si>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</si>
  <si>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</si>
  <si>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</si>
  <si>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</si>
  <si>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</si>
  <si>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</si>
  <si>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</si>
  <si>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</si>
  <si>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</si>
  <si>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</si>
  <si>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</si>
  <si>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</si>
  <si>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</si>
  <si>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</si>
  <si>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</si>
  <si>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</si>
  <si>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</si>
  <si>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</si>
  <si>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</si>
  <si>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</si>
  <si>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</si>
  <si>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</si>
  <si>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</si>
  <si>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</si>
  <si>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</si>
  <si>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</si>
  <si>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</si>
  <si>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</si>
  <si>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</si>
  <si>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</si>
  <si>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</si>
  <si>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</si>
  <si>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</si>
  <si>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</si>
  <si>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</si>
  <si>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</si>
  <si>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</si>
  <si>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</si>
  <si>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</si>
  <si>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</si>
  <si>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</si>
  <si>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</si>
  <si>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</si>
  <si>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</si>
  <si>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</si>
  <si>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</si>
  <si>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</si>
  <si>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</si>
  <si>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</si>
  <si>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</si>
  <si>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</si>
  <si>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</si>
  <si>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</si>
  <si>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</si>
  <si>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</si>
  <si>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</si>
  <si>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</si>
  <si>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</si>
  <si>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</si>
  <si>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</si>
  <si>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</si>
  <si>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</si>
  <si>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</si>
  <si>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</si>
  <si>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</si>
  <si>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</si>
  <si>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</si>
  <si>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</si>
  <si>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</si>
  <si>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</si>
  <si>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</si>
  <si>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</si>
  <si>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</si>
  <si>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</si>
  <si>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</si>
  <si>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</si>
  <si>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</si>
  <si>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</si>
  <si>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</si>
  <si>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</si>
  <si>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</si>
  <si>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</si>
  <si>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</si>
  <si>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</si>
  <si>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</si>
  <si>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</si>
  <si>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</si>
  <si>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</si>
  <si>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</si>
  <si>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</si>
  <si>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</si>
  <si>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</si>
  <si>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</si>
  <si>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</si>
  <si>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</si>
  <si>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</si>
  <si>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</si>
  <si>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</si>
  <si>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</si>
  <si>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</si>
  <si>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</si>
  <si>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</si>
  <si>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</si>
  <si>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</si>
  <si>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</si>
  <si>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</si>
  <si>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</si>
  <si>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</si>
  <si>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</si>
  <si>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</si>
  <si>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</si>
  <si>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</si>
  <si>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</si>
  <si>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</si>
  <si>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</si>
  <si>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</si>
  <si>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</si>
  <si>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</si>
  <si>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</si>
  <si>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</si>
  <si>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</si>
  <si>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</si>
  <si>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</si>
  <si>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</si>
  <si>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</si>
  <si>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</si>
  <si>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</si>
  <si>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</si>
  <si>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</si>
  <si>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</si>
  <si>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</si>
  <si>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</si>
  <si>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</si>
  <si>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</si>
  <si>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</si>
  <si>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</si>
  <si>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</si>
  <si>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</si>
  <si>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</si>
  <si>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</si>
  <si>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</si>
  <si>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</si>
  <si>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</si>
  <si>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</si>
  <si>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</si>
  <si>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</si>
  <si>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</si>
  <si>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</si>
  <si>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</si>
  <si>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</si>
  <si>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</si>
  <si>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</si>
  <si>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</si>
  <si>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</si>
  <si>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</si>
  <si>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</si>
  <si>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</si>
  <si>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</si>
  <si>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</si>
  <si>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</si>
  <si>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</si>
  <si>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</si>
  <si>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</si>
  <si>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</si>
  <si>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</si>
  <si>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</si>
  <si>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</si>
  <si>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</si>
  <si>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</si>
  <si>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</si>
  <si>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</si>
  <si>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</si>
  <si>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</si>
  <si>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</si>
  <si>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</si>
  <si>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</si>
  <si>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</si>
  <si>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</si>
  <si>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</si>
  <si>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</si>
  <si>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</si>
  <si>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</si>
  <si>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</si>
  <si>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</si>
  <si>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</si>
  <si>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</si>
  <si>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</si>
  <si>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</si>
  <si>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</si>
  <si>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</si>
  <si>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</si>
  <si>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</si>
  <si>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</si>
  <si>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</si>
  <si>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</si>
  <si>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</si>
  <si>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</si>
  <si>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</si>
  <si>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</si>
  <si>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</si>
  <si>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</si>
  <si>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</si>
  <si>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</si>
  <si>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</si>
  <si>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</si>
  <si>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</si>
  <si>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</si>
  <si>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</si>
  <si>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</si>
  <si>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</si>
  <si>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</si>
  <si>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</si>
  <si>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</si>
  <si>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</si>
  <si>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</si>
  <si>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</si>
  <si>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</si>
  <si>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</si>
  <si>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</si>
  <si>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</si>
  <si>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</si>
  <si>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</si>
  <si>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</si>
  <si>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</si>
  <si>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</si>
  <si>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</si>
  <si>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</si>
  <si>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</si>
  <si>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</si>
  <si>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</si>
  <si>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</si>
  <si>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</si>
  <si>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</si>
  <si>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</si>
  <si>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</si>
  <si>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</si>
  <si>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</si>
  <si>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</si>
  <si>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</si>
  <si>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</si>
  <si>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</si>
  <si>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</si>
  <si>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</si>
  <si>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</si>
  <si>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</si>
  <si>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</si>
  <si>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</si>
  <si>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</si>
  <si>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</si>
  <si>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</si>
  <si>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</si>
  <si>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</si>
  <si>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</si>
  <si>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</si>
  <si>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</si>
  <si>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</si>
  <si>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</si>
  <si>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</si>
  <si>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</si>
  <si>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</si>
  <si>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</si>
  <si>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</si>
  <si>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</si>
  <si>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</si>
  <si>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</si>
  <si>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</si>
  <si>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</si>
  <si>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</si>
  <si>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</si>
  <si>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</si>
  <si>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</si>
  <si>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</si>
  <si>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</si>
  <si>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</si>
  <si>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</si>
  <si>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</si>
  <si>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</si>
  <si>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</si>
  <si>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</si>
  <si>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</si>
  <si>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</si>
  <si>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</si>
  <si>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</si>
  <si>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</si>
  <si>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</si>
  <si>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</si>
  <si>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</si>
  <si>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</si>
  <si>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</si>
  <si>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</si>
  <si>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</si>
  <si>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</si>
  <si>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</si>
  <si>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</si>
  <si>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</si>
  <si>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</si>
  <si>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</si>
  <si>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</si>
  <si>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</si>
  <si>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</si>
  <si>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</si>
  <si>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</si>
  <si>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</si>
  <si>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</si>
  <si>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</si>
  <si>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</si>
  <si>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</si>
  <si>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</si>
  <si>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</si>
  <si>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</si>
  <si>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</si>
  <si>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</si>
  <si>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</si>
  <si>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</si>
  <si>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</si>
  <si>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</si>
  <si>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</si>
  <si>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</si>
  <si>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</si>
  <si>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</si>
  <si>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</si>
  <si>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</si>
  <si>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</si>
  <si>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</si>
  <si>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</si>
  <si>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</si>
  <si>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</si>
  <si>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</si>
  <si>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</si>
  <si>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</si>
  <si>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</si>
  <si>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</si>
  <si>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</si>
  <si>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</si>
  <si>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</si>
  <si>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</si>
  <si>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</si>
  <si>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</si>
  <si>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</si>
  <si>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</si>
  <si>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</si>
  <si>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</si>
  <si>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</si>
  <si>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</si>
  <si>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</si>
  <si>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</si>
  <si>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</si>
  <si>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</si>
  <si>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</si>
  <si>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</si>
  <si>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</si>
  <si>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</si>
  <si>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</si>
  <si>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</si>
  <si>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</si>
  <si>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</si>
  <si>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</si>
  <si>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</si>
  <si>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</si>
  <si>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</si>
  <si>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</si>
  <si>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</si>
  <si>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</si>
  <si>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</si>
  <si>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</si>
  <si>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</si>
  <si>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</si>
  <si>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</si>
  <si>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</si>
  <si>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</si>
  <si>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</si>
  <si>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</si>
  <si>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</si>
  <si>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</si>
  <si>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</si>
  <si>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</si>
  <si>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</si>
  <si>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</si>
  <si>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</si>
  <si>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</si>
  <si>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</si>
  <si>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</si>
  <si>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</si>
  <si>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</si>
  <si>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</si>
  <si>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</si>
  <si>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</si>
  <si>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</si>
  <si>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</si>
  <si>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</si>
  <si>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</si>
  <si>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</si>
  <si>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</si>
  <si>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</si>
  <si>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</si>
  <si>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</si>
  <si>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</si>
  <si>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</si>
  <si>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</si>
  <si>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</si>
  <si>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</si>
  <si>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</si>
  <si>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</si>
  <si>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</si>
  <si>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</si>
  <si>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</si>
  <si>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</si>
  <si>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</si>
  <si>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</si>
  <si>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</si>
  <si>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</si>
  <si>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</si>
  <si>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</si>
  <si>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</si>
  <si>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</si>
  <si>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</si>
  <si>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</si>
  <si>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</si>
  <si>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</si>
  <si>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</si>
  <si>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</si>
  <si>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</si>
  <si>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</si>
  <si>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</si>
  <si>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</si>
  <si>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</si>
  <si>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</si>
  <si>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</si>
  <si>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</si>
  <si>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</si>
  <si>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</si>
  <si>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</si>
  <si>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</si>
  <si>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</si>
  <si>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</si>
  <si>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</si>
  <si>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</si>
  <si>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</si>
  <si>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</si>
  <si>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</si>
  <si>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</si>
  <si>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</si>
  <si>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</si>
  <si>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</si>
  <si>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</si>
  <si>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</si>
  <si>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</si>
  <si>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</si>
  <si>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</si>
  <si>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</si>
  <si>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</si>
  <si>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</si>
  <si>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</si>
  <si>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</si>
  <si>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</si>
  <si>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</si>
  <si>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</si>
  <si>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</si>
  <si>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</si>
  <si>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</si>
  <si>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</si>
  <si>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</si>
  <si>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</si>
  <si>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</si>
  <si>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</si>
  <si>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</si>
  <si>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</si>
  <si>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</si>
  <si>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</si>
  <si>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</si>
  <si>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</si>
  <si>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</si>
  <si>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</si>
  <si>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</si>
  <si>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</si>
  <si>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</si>
  <si>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</si>
  <si>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</si>
  <si>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</si>
  <si>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</si>
  <si>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</si>
  <si>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</si>
  <si>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</si>
  <si>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</si>
  <si>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</si>
  <si>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</si>
  <si>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</si>
  <si>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</si>
  <si>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</si>
  <si>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</si>
  <si>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</si>
  <si>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</si>
  <si>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</si>
  <si>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</si>
  <si>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</si>
  <si>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</si>
  <si>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</si>
  <si>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</si>
  <si>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</si>
  <si>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</si>
  <si>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</si>
  <si>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</si>
  <si>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</si>
  <si>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</si>
  <si>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</si>
  <si>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</si>
  <si>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</si>
  <si>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</si>
  <si>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</si>
  <si>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</si>
  <si>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</si>
  <si>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</si>
  <si>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</si>
  <si>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</si>
  <si>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</si>
  <si>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</si>
  <si>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</si>
  <si>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</si>
  <si>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</si>
  <si>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</si>
  <si>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</si>
  <si>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</si>
  <si>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</si>
  <si>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</si>
  <si>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</si>
  <si>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</si>
  <si>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</si>
  <si>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</si>
  <si>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</si>
  <si>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</si>
  <si>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</si>
  <si>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</si>
  <si>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</si>
  <si>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</si>
  <si>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</si>
  <si>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</si>
  <si>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</si>
  <si>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</si>
  <si>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</si>
  <si>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</si>
  <si>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</si>
  <si>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</si>
  <si>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</si>
  <si>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</si>
  <si>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</si>
  <si>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</si>
  <si>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</si>
  <si>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</si>
  <si>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</si>
  <si>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</si>
  <si>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</si>
  <si>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</si>
  <si>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</si>
  <si>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</si>
  <si>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</si>
  <si>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</si>
  <si>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</si>
  <si>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</si>
  <si>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</si>
  <si>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</si>
  <si>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</si>
  <si>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</si>
  <si>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</si>
  <si>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</si>
  <si>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</si>
  <si>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</si>
  <si>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</si>
  <si>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</si>
  <si>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</si>
  <si>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</si>
  <si>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</si>
  <si>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</si>
  <si>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</si>
  <si>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</si>
  <si>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</si>
  <si>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</si>
  <si>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</si>
  <si>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</si>
  <si>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</si>
  <si>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</si>
  <si>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</si>
  <si>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</si>
  <si>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</si>
  <si>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</si>
  <si>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</si>
  <si>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</si>
  <si>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</si>
  <si>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</si>
  <si>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</si>
  <si>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</si>
  <si>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</si>
  <si>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</si>
  <si>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</si>
  <si>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</si>
  <si>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</si>
  <si>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</si>
  <si>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</si>
  <si>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</si>
  <si>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</si>
  <si>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</si>
  <si>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</si>
  <si>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</si>
  <si>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</si>
  <si>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</si>
  <si>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</si>
  <si>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</si>
  <si>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</si>
  <si>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</si>
  <si>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</si>
  <si>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</si>
  <si>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</si>
  <si>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</si>
  <si>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</si>
  <si>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</si>
  <si>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</si>
  <si>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</si>
  <si>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</si>
  <si>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</si>
  <si>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</si>
  <si>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</si>
  <si>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</si>
  <si>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</si>
  <si>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</si>
  <si>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</si>
  <si>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</si>
  <si>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</si>
  <si>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</si>
  <si>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</si>
  <si>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</si>
  <si>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</si>
  <si>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</si>
  <si>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</si>
  <si>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</si>
  <si>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</si>
  <si>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</si>
  <si>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</si>
  <si>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</si>
  <si>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</si>
  <si>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</si>
  <si>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</si>
  <si>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</si>
  <si>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</si>
  <si>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</si>
  <si>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</si>
  <si>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</si>
  <si>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</si>
  <si>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</si>
  <si>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</si>
  <si>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</si>
  <si>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</si>
  <si>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</si>
  <si>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</si>
  <si>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</si>
  <si>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</si>
  <si>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</si>
  <si>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</si>
  <si>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</si>
  <si>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</si>
  <si>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</si>
  <si>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</si>
  <si>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</si>
  <si>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</si>
  <si>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</si>
  <si>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</si>
  <si>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</si>
  <si>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</si>
  <si>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</si>
  <si>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</si>
  <si>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</si>
  <si>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</si>
  <si>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</si>
  <si>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</si>
  <si>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</si>
  <si>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</si>
  <si>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</si>
  <si>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</si>
  <si>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</si>
  <si>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</si>
  <si>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</si>
  <si>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</si>
  <si>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</si>
  <si>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</si>
  <si>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</si>
  <si>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</si>
  <si>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</si>
  <si>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</si>
  <si>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</si>
  <si>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</si>
  <si>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</si>
  <si>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</si>
  <si>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</si>
  <si>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</si>
  <si>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</si>
  <si>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</si>
  <si>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</si>
  <si>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</si>
  <si>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</si>
  <si>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</si>
  <si>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</si>
  <si>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</si>
  <si>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</si>
  <si>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</si>
  <si>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</si>
  <si>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</si>
  <si>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</si>
  <si>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</si>
  <si>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</si>
  <si>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</si>
  <si>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</si>
  <si>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</si>
  <si>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</si>
  <si>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</si>
  <si>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</si>
  <si>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</si>
  <si>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</si>
  <si>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</si>
  <si>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</si>
  <si>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</si>
  <si>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</si>
  <si>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</si>
  <si>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</si>
  <si>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</si>
  <si>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</si>
  <si>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</si>
  <si>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</si>
  <si>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</si>
  <si>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</si>
  <si>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</si>
  <si>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</si>
  <si>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</si>
  <si>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</si>
  <si>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</si>
  <si>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</si>
  <si>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</si>
  <si>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</si>
  <si>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</si>
  <si>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</si>
  <si>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</si>
  <si>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</si>
  <si>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</si>
  <si>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</si>
  <si>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</si>
  <si>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</si>
  <si>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</si>
  <si>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</si>
  <si>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</si>
  <si>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</si>
  <si>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</si>
  <si>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</si>
  <si>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</si>
  <si>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</si>
  <si>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</si>
  <si>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</si>
  <si>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</si>
  <si>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</si>
  <si>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</si>
  <si>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</si>
  <si>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</si>
  <si>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</si>
  <si>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</si>
  <si>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</si>
  <si>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</si>
  <si>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</si>
  <si>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</si>
  <si>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</si>
  <si>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</si>
  <si>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</si>
  <si>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</si>
  <si>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</si>
  <si>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</si>
  <si>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</si>
  <si>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</si>
  <si>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</si>
  <si>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</si>
  <si>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</si>
  <si>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</si>
  <si>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</si>
  <si>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</si>
  <si>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</si>
  <si>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</si>
  <si>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</si>
  <si>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</si>
  <si>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</si>
  <si>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</si>
  <si>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</si>
  <si>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</si>
  <si>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</si>
  <si>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</si>
  <si>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</si>
  <si>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</si>
  <si>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</si>
  <si>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</si>
  <si>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</si>
  <si>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</si>
  <si>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</si>
  <si>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</si>
  <si>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</si>
  <si>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</si>
  <si>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</si>
  <si>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</si>
  <si>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</si>
  <si>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</si>
  <si>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</si>
  <si>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</si>
  <si>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</si>
  <si>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</si>
  <si>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</si>
  <si>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</si>
  <si>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</si>
  <si>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</si>
  <si>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</si>
  <si>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</si>
  <si>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</si>
  <si>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</si>
  <si>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</si>
  <si>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</si>
  <si>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</si>
  <si>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</si>
  <si>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</si>
  <si>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</si>
  <si>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</si>
  <si>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</si>
  <si>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</si>
  <si>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</si>
  <si>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</si>
  <si>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</si>
  <si>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</si>
  <si>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</si>
  <si>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</si>
  <si>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</si>
  <si>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</si>
  <si>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</si>
  <si>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</si>
  <si>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</si>
  <si>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</si>
  <si>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</si>
  <si>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</si>
  <si>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</si>
  <si>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</si>
  <si>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</si>
  <si>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</si>
  <si>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</si>
  <si>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</si>
  <si>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</si>
  <si>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</si>
  <si>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</si>
  <si>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</si>
  <si>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</si>
  <si>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</si>
  <si>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</si>
  <si>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</si>
  <si>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</si>
  <si>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</si>
  <si>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</si>
  <si>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</si>
  <si>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</si>
  <si>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</si>
  <si>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</si>
  <si>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</si>
  <si>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</si>
  <si>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</si>
  <si>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</si>
  <si>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</si>
  <si>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</si>
  <si>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</si>
  <si>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</si>
  <si>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</si>
  <si>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</si>
  <si>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</si>
  <si>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</si>
  <si>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</si>
  <si>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</si>
  <si>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</si>
  <si>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</si>
  <si>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</si>
  <si>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</si>
  <si>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</si>
  <si>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</si>
  <si>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</si>
  <si>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</si>
  <si>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</si>
  <si>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</si>
  <si>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</si>
  <si>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</si>
  <si>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</si>
  <si>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</si>
  <si>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</si>
  <si>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</si>
  <si>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</si>
  <si>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</si>
  <si>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</si>
  <si>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</si>
  <si>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</si>
  <si>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</si>
  <si>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</si>
  <si>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</si>
  <si>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</si>
  <si>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</si>
  <si>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</si>
  <si>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</si>
  <si>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</si>
  <si>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</si>
  <si>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</si>
  <si>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</si>
  <si>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</si>
  <si>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</si>
  <si>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</si>
  <si>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</si>
  <si>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</si>
  <si>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</si>
  <si>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</si>
  <si>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</si>
  <si>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</si>
  <si>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</si>
  <si>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</si>
  <si>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</si>
  <si>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</si>
  <si>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</si>
  <si>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</si>
  <si>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</si>
  <si>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</si>
  <si>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</si>
  <si>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</si>
  <si>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</si>
  <si>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</si>
  <si>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</si>
  <si>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</si>
  <si>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</si>
  <si>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</si>
  <si>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</si>
  <si>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</si>
  <si>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</si>
  <si>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</si>
  <si>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</si>
  <si>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</si>
  <si>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</si>
  <si>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</si>
  <si>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</si>
  <si>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</si>
  <si>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</si>
  <si>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</si>
  <si>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</si>
  <si>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</si>
  <si>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</si>
  <si>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</si>
  <si>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</si>
  <si>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</si>
  <si>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</si>
  <si>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</si>
  <si>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</si>
  <si>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</si>
  <si>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</si>
  <si>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</si>
  <si>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</si>
  <si>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</si>
  <si>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</si>
  <si>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</si>
  <si>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</si>
  <si>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</si>
  <si>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</si>
  <si>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</si>
  <si>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</si>
  <si>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</si>
  <si>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</si>
  <si>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</si>
  <si>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</si>
  <si>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</si>
  <si>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</si>
  <si>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</si>
  <si>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</si>
  <si>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</si>
  <si>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</si>
  <si>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</si>
  <si>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</si>
  <si>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</si>
  <si>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</si>
  <si>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</si>
  <si>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</si>
  <si>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</si>
  <si>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</si>
  <si>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</si>
  <si>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</si>
  <si>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</si>
  <si>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</si>
  <si>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</si>
  <si>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</si>
  <si>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</si>
  <si>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</si>
  <si>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</si>
  <si>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</si>
  <si>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</si>
  <si>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</si>
  <si>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</si>
  <si>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</si>
  <si>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</si>
  <si>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</si>
  <si>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</si>
  <si>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</si>
  <si>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</si>
  <si>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</si>
  <si>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</si>
  <si>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</si>
  <si>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</si>
  <si>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</si>
  <si>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</si>
  <si>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</si>
  <si>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</si>
  <si>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</si>
  <si>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</si>
  <si>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</si>
  <si>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</si>
  <si>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</si>
  <si>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</si>
  <si>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</si>
  <si>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</si>
  <si>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</si>
  <si>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</si>
  <si>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</si>
  <si>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</si>
  <si>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</si>
  <si>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</si>
  <si>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</si>
  <si>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</si>
  <si>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</si>
  <si>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</si>
  <si>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</si>
  <si>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</si>
  <si>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</si>
  <si>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</si>
  <si>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</si>
  <si>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</si>
  <si>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</si>
  <si>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</si>
  <si>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</si>
  <si>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</si>
  <si>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</si>
  <si>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</si>
  <si>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</si>
  <si>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</si>
  <si>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</si>
  <si>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</si>
  <si>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</si>
  <si>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</si>
  <si>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</si>
  <si>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</si>
  <si>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</si>
  <si>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</si>
  <si>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</si>
  <si>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</si>
  <si>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</si>
  <si>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</si>
  <si>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</si>
  <si>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</si>
  <si>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</si>
  <si>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</si>
  <si>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</si>
  <si>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</si>
  <si>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</si>
  <si>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</si>
  <si>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</si>
  <si>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</si>
  <si>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</si>
  <si>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</si>
  <si>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</si>
  <si>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</si>
  <si>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</si>
  <si>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</si>
  <si>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</si>
  <si>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</si>
  <si>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</si>
  <si>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</si>
  <si>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</si>
  <si>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</si>
  <si>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</si>
  <si>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</si>
  <si>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</si>
  <si>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</si>
  <si>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</si>
  <si>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</si>
  <si>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</si>
  <si>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</si>
  <si>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</si>
  <si>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</si>
  <si>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</si>
  <si>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</si>
  <si>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</si>
  <si>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</si>
  <si>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</si>
  <si>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</si>
  <si>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</si>
  <si>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</si>
  <si>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</si>
  <si>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</si>
  <si>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</si>
  <si>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</si>
  <si>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</si>
  <si>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</si>
  <si>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</si>
  <si>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</si>
  <si>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</si>
  <si>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</si>
  <si>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</si>
  <si>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</si>
  <si>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</si>
  <si>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</si>
  <si>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</si>
  <si>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</si>
  <si>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</si>
  <si>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</si>
  <si>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</si>
  <si>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</si>
  <si>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</si>
  <si>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</si>
  <si>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</si>
  <si>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</si>
  <si>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</si>
  <si>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</si>
  <si>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</si>
  <si>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</si>
  <si>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</si>
  <si>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</si>
  <si>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</si>
  <si>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</si>
  <si>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</si>
  <si>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</si>
  <si>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</si>
  <si>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</si>
  <si>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</si>
  <si>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</si>
  <si>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</si>
  <si>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</si>
  <si>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</si>
  <si>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</si>
  <si>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</si>
  <si>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</si>
  <si>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</si>
  <si>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</si>
  <si>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</si>
  <si>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</si>
  <si>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</si>
  <si>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</si>
  <si>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</si>
  <si>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</si>
  <si>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</si>
  <si>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</si>
  <si>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</si>
  <si>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</si>
  <si>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</si>
  <si>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</si>
  <si>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</si>
  <si>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</si>
  <si>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</si>
  <si>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</si>
  <si>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</si>
  <si>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</si>
  <si>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</si>
  <si>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</si>
  <si>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</si>
  <si>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</si>
  <si>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</si>
  <si>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</si>
  <si>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</si>
  <si>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</si>
  <si>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</si>
  <si>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</si>
  <si>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</si>
  <si>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</si>
  <si>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</si>
  <si>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</si>
  <si>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</si>
  <si>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</si>
  <si>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</si>
  <si>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</si>
  <si>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</si>
  <si>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</si>
  <si>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</si>
  <si>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</si>
  <si>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</si>
  <si>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</si>
  <si>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</si>
  <si>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</si>
  <si>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</si>
  <si>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</si>
  <si>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</si>
  <si>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</si>
  <si>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</si>
  <si>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</si>
  <si>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</si>
  <si>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</si>
  <si>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</si>
  <si>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</si>
  <si>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</si>
  <si>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</si>
  <si>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</si>
  <si>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</si>
  <si>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</si>
  <si>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</si>
  <si>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</si>
  <si>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</si>
  <si>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</si>
  <si>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</si>
  <si>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</si>
  <si>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</si>
  <si>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</si>
  <si>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</si>
  <si>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</si>
  <si>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</si>
  <si>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</si>
  <si>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</si>
  <si>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</si>
  <si>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</si>
  <si>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</si>
  <si>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</si>
  <si>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</si>
  <si>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</si>
  <si>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</si>
  <si>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</si>
  <si>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</si>
  <si>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</si>
  <si>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</si>
  <si>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</si>
  <si>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</si>
  <si>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</si>
  <si>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</si>
  <si>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</si>
  <si>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</si>
  <si>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</si>
  <si>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</si>
  <si>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</si>
  <si>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</si>
  <si>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</si>
  <si>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</si>
  <si>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</si>
  <si>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</si>
  <si>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</si>
  <si>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</si>
  <si>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</si>
  <si>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</si>
  <si>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</si>
  <si>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</si>
  <si>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</si>
  <si>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</si>
  <si>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</si>
  <si>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</si>
  <si>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</si>
  <si>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</si>
  <si>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</si>
  <si>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</si>
  <si>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</si>
  <si>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</si>
  <si>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</si>
  <si>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</si>
  <si>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</si>
  <si>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</si>
  <si>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</si>
  <si>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</si>
  <si>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</si>
  <si>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</si>
  <si>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</si>
  <si>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</si>
  <si>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</si>
  <si>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</si>
  <si>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</si>
  <si>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</si>
  <si>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</si>
  <si>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</si>
  <si>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</si>
  <si>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</si>
  <si>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</si>
  <si>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</si>
  <si>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</si>
  <si>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</si>
  <si>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</si>
  <si>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</si>
  <si>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</si>
  <si>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</si>
  <si>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</si>
  <si>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</si>
  <si>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</si>
  <si>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</si>
  <si>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</si>
  <si>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</si>
  <si>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</si>
  <si>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</si>
  <si>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</si>
  <si>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</si>
  <si>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</si>
  <si>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</si>
  <si>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</si>
  <si>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</si>
  <si>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</si>
  <si>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</si>
  <si>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</si>
  <si>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</si>
  <si>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</si>
  <si>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</si>
  <si>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</si>
  <si>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</si>
  <si>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</si>
  <si>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</si>
  <si>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</si>
  <si>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</si>
  <si>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</si>
  <si>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</si>
  <si>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</si>
  <si>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</si>
  <si>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</si>
  <si>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</si>
  <si>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</si>
  <si>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</si>
  <si>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</si>
  <si>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</si>
  <si>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</si>
  <si>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</si>
  <si>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</si>
  <si>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</si>
  <si>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</si>
  <si>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</si>
  <si>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</si>
  <si>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</si>
  <si>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</si>
  <si>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</si>
  <si>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</si>
  <si>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</si>
  <si>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</si>
  <si>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</si>
  <si>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</si>
  <si>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</si>
  <si>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</si>
  <si>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</si>
  <si>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</si>
  <si>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</si>
  <si>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</si>
  <si>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</si>
  <si>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</si>
  <si>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</si>
  <si>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</si>
  <si>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</si>
  <si>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</si>
  <si>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</si>
  <si>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</si>
  <si>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</si>
  <si>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</si>
  <si>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</si>
  <si>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</si>
  <si>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</si>
  <si>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</si>
  <si>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</si>
  <si>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</si>
  <si>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</si>
  <si>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</si>
  <si>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</si>
  <si>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</si>
  <si>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</si>
  <si>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</si>
  <si>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</si>
  <si>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</si>
  <si>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</si>
  <si>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</si>
  <si>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</si>
  <si>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</si>
  <si>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</si>
  <si>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</si>
  <si>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</si>
  <si>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</si>
  <si>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</si>
  <si>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</si>
  <si>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</si>
  <si>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</si>
  <si>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</si>
  <si>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</si>
  <si>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</si>
  <si>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</si>
  <si>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</si>
  <si>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</si>
  <si>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</si>
  <si>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</si>
  <si>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</si>
  <si>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</si>
  <si>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</si>
  <si>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</si>
  <si>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</si>
  <si>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</si>
  <si>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</si>
  <si>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</si>
  <si>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</si>
  <si>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</si>
  <si>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</si>
  <si>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</si>
  <si>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</si>
  <si>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</si>
  <si>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</si>
  <si>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</si>
  <si>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</si>
  <si>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</si>
  <si>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</si>
  <si>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</si>
  <si>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</si>
  <si>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</si>
  <si>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</si>
  <si>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</si>
  <si>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</si>
  <si>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</si>
  <si>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</si>
  <si>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</si>
  <si>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</si>
  <si>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</si>
  <si>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</si>
  <si>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</si>
  <si>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</si>
  <si>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</si>
  <si>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</si>
  <si>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</si>
  <si>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</si>
  <si>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</si>
  <si>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</si>
  <si>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</si>
  <si>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</si>
  <si>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</si>
  <si>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</si>
  <si>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</si>
  <si>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</si>
  <si>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</si>
  <si>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</si>
  <si>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</si>
  <si>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</si>
  <si>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</si>
  <si>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</si>
  <si>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</si>
  <si>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</si>
  <si>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</si>
  <si>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</si>
  <si>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</si>
  <si>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</si>
  <si>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</si>
  <si>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</si>
  <si>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</si>
  <si>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</si>
  <si>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</si>
  <si>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</si>
  <si>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</si>
  <si>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</si>
  <si>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</si>
  <si>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</si>
  <si>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</si>
  <si>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</si>
  <si>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</si>
  <si>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</si>
  <si>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</si>
  <si>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</si>
  <si>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</si>
  <si>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</si>
  <si>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</si>
  <si>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</si>
  <si>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</si>
  <si>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</si>
  <si>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</si>
  <si>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</si>
  <si>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</si>
  <si>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</si>
  <si>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</si>
  <si>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</si>
  <si>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</si>
  <si>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</si>
  <si>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</si>
  <si>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</si>
  <si>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</si>
  <si>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</si>
  <si>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</si>
  <si>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</si>
  <si>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</si>
  <si>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</si>
  <si>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</si>
  <si>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</si>
  <si>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</si>
  <si>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</si>
  <si>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</si>
  <si>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</si>
  <si>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</si>
  <si>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</si>
  <si>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</si>
  <si>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</si>
  <si>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</si>
  <si>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</si>
  <si>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</si>
  <si>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</si>
  <si>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</si>
  <si>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</si>
  <si>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</si>
  <si>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</si>
  <si>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</si>
  <si>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</si>
  <si>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</si>
  <si>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</si>
  <si>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</si>
  <si>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</si>
  <si>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</si>
  <si>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</si>
  <si>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</si>
  <si>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</si>
  <si>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</si>
  <si>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</si>
  <si>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</si>
  <si>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</si>
  <si>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</si>
  <si>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</si>
  <si>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</si>
  <si>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</si>
  <si>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</si>
  <si>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</si>
  <si>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</si>
  <si>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</si>
  <si>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</si>
  <si>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</si>
  <si>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</si>
  <si>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</si>
  <si>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</si>
  <si>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</si>
  <si>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</si>
  <si>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</si>
  <si>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</si>
  <si>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</si>
  <si>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</si>
  <si>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</si>
  <si>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</si>
  <si>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</si>
  <si>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</si>
  <si>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</si>
  <si>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</si>
  <si>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</si>
  <si>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</si>
  <si>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</si>
  <si>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</si>
  <si>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</si>
  <si>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</si>
  <si>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</si>
  <si>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</si>
  <si>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</si>
  <si>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</si>
  <si>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</si>
  <si>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</si>
  <si>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</si>
  <si>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</si>
  <si>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</si>
  <si>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</si>
  <si>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</si>
  <si>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</si>
  <si>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</si>
  <si>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</si>
  <si>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</si>
  <si>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</si>
  <si>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</si>
  <si>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</si>
  <si>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</si>
  <si>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</si>
  <si>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</si>
  <si>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</si>
  <si>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</si>
  <si>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</si>
  <si>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</si>
  <si>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</si>
  <si>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</si>
  <si>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</si>
  <si>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</si>
  <si>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</si>
  <si>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</si>
  <si>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</si>
  <si>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</si>
  <si>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</si>
  <si>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</si>
  <si>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</si>
  <si>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</si>
  <si>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</si>
  <si>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</si>
  <si>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</si>
  <si>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</si>
  <si>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</si>
  <si>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</si>
  <si>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</si>
  <si>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</si>
  <si>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</si>
  <si>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</si>
  <si>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</si>
  <si>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</si>
  <si>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</si>
  <si>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</si>
  <si>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</si>
  <si>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</si>
  <si>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</si>
  <si>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</si>
  <si>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</si>
  <si>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</si>
  <si>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</si>
  <si>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</si>
  <si>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</si>
  <si>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</si>
  <si>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</si>
  <si>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</si>
  <si>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</si>
  <si>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</si>
  <si>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</si>
  <si>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</si>
  <si>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</si>
  <si>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</si>
  <si>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</si>
  <si>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</si>
  <si>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</si>
  <si>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</si>
  <si>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</si>
  <si>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</si>
  <si>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</si>
  <si>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</si>
  <si>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</si>
  <si>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</si>
  <si>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</si>
  <si>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</si>
  <si>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</si>
  <si>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</si>
  <si>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</si>
  <si>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</si>
  <si>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</si>
  <si>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</si>
  <si>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</si>
  <si>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</si>
  <si>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</si>
  <si>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</si>
  <si>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</si>
  <si>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</si>
  <si>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</si>
  <si>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</si>
  <si>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</si>
  <si>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</si>
  <si>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</si>
  <si>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</si>
  <si>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</si>
  <si>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</si>
  <si>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</si>
  <si>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</si>
  <si>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</si>
  <si>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</si>
  <si>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</si>
  <si>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</si>
  <si>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</si>
  <si>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</si>
  <si>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</si>
  <si>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</si>
  <si>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</si>
  <si>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</si>
  <si>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</si>
  <si>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</si>
  <si>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</si>
  <si>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</si>
  <si>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</si>
  <si>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</si>
  <si>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</si>
  <si>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</si>
  <si>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</si>
  <si>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</si>
  <si>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</si>
  <si>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</si>
  <si>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</si>
  <si>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</si>
  <si>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</si>
  <si>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</si>
  <si>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</si>
  <si>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</si>
  <si>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</si>
  <si>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</si>
  <si>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</si>
  <si>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</si>
  <si>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</si>
  <si>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</si>
  <si>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</si>
  <si>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</si>
  <si>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</si>
  <si>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</si>
  <si>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</si>
  <si>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</si>
  <si>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</si>
  <si>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</si>
  <si>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</si>
  <si>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</si>
  <si>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</si>
  <si>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</si>
  <si>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</si>
  <si>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</si>
  <si>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</si>
  <si>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</si>
  <si>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</si>
  <si>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</si>
  <si>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</si>
  <si>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</si>
  <si>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</si>
  <si>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</si>
  <si>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</si>
  <si>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</si>
  <si>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</si>
  <si>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</si>
  <si>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</si>
  <si>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</si>
  <si>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</si>
  <si>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</si>
  <si>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</si>
  <si>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</si>
  <si>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</si>
  <si>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</si>
  <si>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</si>
  <si>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</si>
  <si>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</si>
  <si>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</si>
  <si>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</si>
  <si>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</si>
  <si>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</si>
  <si>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</si>
  <si>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</si>
  <si>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</si>
  <si>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</si>
  <si>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</si>
  <si>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</si>
  <si>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</si>
  <si>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</si>
  <si>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</si>
  <si>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</si>
  <si>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</si>
  <si>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</si>
  <si>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</si>
  <si>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</si>
  <si>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</si>
  <si>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</si>
  <si>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</si>
  <si>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</si>
  <si>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</si>
  <si>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</si>
  <si>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</si>
  <si>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</si>
  <si>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</si>
  <si>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</si>
  <si>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</si>
  <si>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</si>
  <si>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</si>
  <si>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</si>
  <si>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</si>
  <si>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</si>
  <si>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</si>
  <si>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</si>
  <si>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</si>
  <si>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</si>
  <si>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</si>
  <si>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</si>
  <si>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</si>
  <si>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</si>
  <si>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</si>
  <si>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</si>
  <si>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</si>
  <si>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</si>
  <si>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</si>
  <si>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</si>
  <si>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</si>
  <si>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</si>
  <si>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</si>
  <si>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</si>
  <si>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</si>
  <si>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</si>
  <si>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</si>
  <si>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</si>
  <si>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</si>
  <si>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</si>
  <si>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</si>
  <si>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</si>
  <si>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</si>
  <si>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</si>
  <si>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</si>
  <si>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</si>
  <si>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</si>
  <si>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</si>
  <si>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</si>
  <si>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</si>
  <si>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</si>
  <si>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</si>
  <si>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</si>
  <si>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</si>
  <si>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</si>
  <si>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</si>
  <si>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</si>
  <si>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</si>
  <si>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</si>
  <si>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</si>
  <si>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</si>
  <si>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</si>
  <si>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</si>
  <si>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</si>
  <si>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</si>
  <si>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</si>
  <si>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</si>
  <si>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</si>
  <si>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</si>
  <si>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</si>
  <si>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</si>
  <si>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</si>
  <si>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</si>
  <si>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</si>
  <si>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</si>
  <si>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</si>
  <si>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</si>
  <si>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</si>
  <si>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</si>
  <si>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</si>
  <si>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</si>
  <si>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</si>
  <si>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</si>
  <si>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</si>
  <si>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</si>
  <si>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</si>
  <si>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</si>
  <si>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</si>
  <si>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</si>
  <si>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</si>
  <si>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</si>
  <si>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</si>
  <si>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</si>
  <si>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</si>
  <si>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</si>
  <si>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</si>
  <si>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</si>
  <si>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</si>
  <si>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</si>
  <si>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</si>
  <si>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</si>
  <si>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</si>
  <si>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</si>
  <si>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</si>
  <si>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</si>
  <si>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</si>
  <si>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</si>
  <si>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</si>
  <si>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</si>
  <si>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</si>
  <si>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</si>
  <si>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</si>
  <si>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</si>
  <si>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</si>
  <si>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</si>
  <si>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</si>
  <si>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</si>
  <si>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</si>
  <si>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</si>
  <si>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</si>
  <si>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</si>
  <si>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</si>
  <si>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</si>
  <si>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</si>
  <si>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</si>
  <si>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</si>
  <si>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</si>
  <si>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</si>
  <si>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</si>
  <si>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</si>
  <si>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</si>
  <si>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</si>
  <si>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</si>
  <si>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</si>
  <si>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</si>
  <si>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</si>
  <si>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</si>
  <si>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</si>
  <si>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</si>
  <si>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</si>
  <si>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</si>
  <si>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</si>
  <si>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</si>
  <si>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</si>
  <si>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</si>
  <si>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</si>
  <si>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</si>
  <si>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</si>
  <si>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</si>
  <si>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</si>
  <si>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</si>
  <si>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</si>
  <si>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</si>
  <si>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</si>
  <si>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</si>
  <si>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</si>
  <si>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</si>
  <si>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</si>
  <si>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</si>
  <si>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</si>
  <si>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</si>
  <si>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</si>
  <si>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</si>
  <si>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</si>
  <si>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</si>
  <si>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</si>
  <si>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</si>
  <si>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</si>
  <si>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</si>
  <si>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</si>
  <si>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</si>
  <si>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</si>
  <si>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</si>
  <si>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</si>
  <si>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</si>
  <si>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</si>
  <si>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</si>
  <si>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</si>
  <si>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</si>
  <si>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</si>
  <si>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</si>
  <si>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</si>
  <si>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</si>
  <si>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</si>
  <si>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</si>
  <si>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</si>
  <si>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</si>
  <si>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</si>
  <si>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</si>
  <si>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</si>
  <si>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</si>
  <si>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</si>
  <si>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</si>
  <si>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</si>
  <si>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</si>
  <si>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</si>
  <si>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</si>
  <si>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</si>
  <si>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</si>
  <si>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</si>
  <si>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</si>
  <si>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</si>
  <si>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</si>
  <si>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</si>
  <si>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</si>
  <si>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</si>
  <si>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</si>
  <si>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</si>
  <si>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</si>
  <si>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</si>
  <si>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</si>
  <si>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</si>
  <si>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</si>
  <si>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</si>
  <si>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</si>
  <si>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</si>
  <si>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</si>
  <si>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</si>
  <si>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</si>
  <si>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</si>
  <si>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</si>
  <si>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</si>
  <si>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</si>
  <si>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</si>
  <si>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</si>
  <si>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</si>
  <si>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</si>
  <si>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</si>
  <si>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</si>
  <si>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</si>
  <si>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</si>
  <si>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</si>
  <si>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</si>
  <si>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</si>
  <si>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</si>
  <si>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</si>
  <si>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</si>
  <si>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</si>
  <si>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</si>
  <si>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</si>
  <si>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</si>
  <si>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</si>
  <si>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</si>
  <si>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</si>
  <si>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</si>
  <si>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</si>
  <si>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</si>
  <si>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</si>
  <si>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</si>
  <si>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</si>
  <si>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</si>
  <si>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</si>
  <si>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</si>
  <si>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</si>
  <si>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</si>
  <si>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</si>
  <si>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</si>
  <si>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</si>
  <si>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</si>
  <si>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</si>
  <si>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</si>
  <si>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</si>
  <si>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</si>
  <si>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</si>
  <si>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</si>
  <si>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</si>
  <si>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</si>
  <si>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</si>
  <si>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</si>
  <si>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</si>
  <si>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</si>
  <si>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</si>
  <si>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</si>
  <si>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</si>
  <si>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</si>
  <si>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</si>
  <si>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</si>
  <si>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</si>
  <si>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</si>
  <si>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</si>
  <si>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</si>
  <si>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</si>
  <si>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</si>
  <si>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</si>
  <si>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</si>
  <si>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</si>
  <si>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</si>
  <si>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</si>
  <si>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</si>
  <si>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</si>
  <si>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</si>
  <si>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</si>
  <si>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</si>
  <si>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</si>
  <si>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</si>
  <si>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</si>
  <si>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</si>
  <si>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</si>
  <si>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</si>
  <si>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</si>
  <si>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</si>
  <si>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</si>
  <si>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</si>
  <si>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</si>
  <si>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</si>
  <si>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</si>
  <si>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</si>
  <si>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</si>
  <si>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</si>
  <si>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</si>
  <si>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</si>
  <si>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</si>
  <si>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</si>
  <si>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</si>
  <si>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</si>
  <si>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</si>
  <si>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</si>
  <si>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</si>
  <si>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</si>
  <si>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</si>
  <si>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</si>
  <si>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</si>
  <si>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</si>
  <si>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</si>
  <si>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</si>
  <si>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</si>
  <si>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</si>
  <si>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</si>
  <si>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</si>
  <si>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</si>
  <si>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</si>
  <si>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</si>
  <si>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</si>
  <si>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</si>
  <si>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</si>
  <si>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</si>
  <si>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</si>
  <si>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</si>
  <si>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</si>
  <si>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</si>
  <si>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</si>
  <si>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</si>
  <si>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</si>
  <si>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</si>
  <si>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</si>
  <si>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</si>
  <si>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</si>
  <si>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</si>
  <si>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</si>
  <si>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</si>
  <si>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</si>
  <si>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</si>
  <si>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</si>
  <si>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</si>
  <si>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</si>
  <si>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</si>
  <si>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</si>
  <si>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</si>
  <si>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</si>
  <si>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</si>
  <si>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</si>
  <si>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</si>
  <si>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</si>
  <si>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</si>
  <si>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</si>
  <si>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</si>
  <si>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</si>
  <si>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</si>
  <si>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</si>
  <si>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</si>
  <si>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</si>
  <si>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</si>
  <si>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</si>
  <si>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</si>
  <si>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</si>
  <si>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</si>
  <si>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</si>
  <si>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</si>
  <si>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</si>
  <si>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</si>
  <si>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</si>
  <si>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</si>
  <si>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</si>
  <si>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</si>
  <si>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</si>
  <si>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</si>
  <si>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</si>
  <si>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</si>
  <si>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</si>
  <si>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</si>
  <si>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</si>
  <si>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</si>
  <si>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</si>
  <si>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</si>
  <si>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</si>
  <si>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</si>
  <si>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</si>
  <si>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</si>
  <si>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</si>
  <si>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</si>
  <si>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</si>
  <si>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</si>
  <si>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</si>
  <si>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</si>
  <si>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</si>
  <si>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</si>
  <si>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</si>
  <si>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</si>
  <si>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</si>
  <si>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</si>
  <si>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</si>
  <si>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</si>
  <si>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</si>
  <si>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</si>
  <si>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</si>
  <si>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</si>
  <si>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</si>
  <si>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</si>
  <si>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</si>
  <si>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</si>
  <si>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</si>
  <si>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</si>
  <si>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</si>
  <si>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</si>
  <si>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</si>
  <si>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</si>
  <si>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</si>
  <si>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</si>
  <si>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</si>
  <si>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</si>
  <si>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</si>
  <si>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</si>
  <si>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</si>
  <si>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</si>
  <si>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</si>
  <si>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</si>
  <si>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</si>
  <si>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</si>
  <si>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</si>
  <si>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</si>
  <si>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</si>
  <si>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</si>
  <si>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</si>
  <si>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</si>
  <si>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</si>
  <si>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</si>
  <si>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</si>
  <si>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</si>
  <si>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</si>
  <si>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</si>
  <si>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</si>
  <si>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</si>
  <si>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</si>
  <si>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</si>
  <si>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</si>
  <si>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</si>
  <si>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</si>
  <si>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</si>
  <si>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</si>
  <si>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</si>
  <si>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</si>
  <si>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</si>
  <si>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</si>
  <si>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</si>
  <si>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</si>
  <si>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</si>
  <si>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</si>
  <si>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</si>
  <si>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</si>
  <si>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</si>
  <si>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</si>
  <si>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</si>
  <si>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</si>
  <si>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</si>
  <si>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</si>
  <si>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</si>
  <si>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</si>
  <si>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</si>
  <si>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</si>
  <si>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</si>
  <si>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</si>
  <si>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</si>
  <si>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</si>
  <si>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</si>
  <si>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</si>
  <si>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</si>
  <si>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</si>
  <si>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</si>
  <si>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</si>
  <si>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</si>
  <si>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</si>
  <si>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</si>
  <si>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</si>
  <si>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</si>
  <si>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</si>
  <si>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</si>
  <si>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</si>
  <si>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</si>
  <si>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</si>
  <si>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</si>
  <si>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</si>
  <si>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</si>
  <si>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</si>
  <si>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</si>
  <si>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</si>
  <si>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</si>
  <si>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</si>
  <si>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</si>
  <si>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</si>
  <si>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</si>
  <si>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</si>
  <si>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</si>
  <si>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</si>
  <si>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</si>
  <si>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</si>
  <si>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</si>
  <si>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</si>
  <si>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</si>
  <si>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</si>
  <si>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</si>
  <si>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</si>
  <si>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</si>
  <si>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</si>
  <si>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</si>
  <si>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</si>
  <si>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</si>
  <si>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</si>
  <si>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</si>
  <si>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</si>
  <si>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</si>
  <si>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</si>
  <si>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</si>
  <si>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</si>
  <si>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</si>
  <si>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</si>
  <si>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</si>
  <si>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</si>
  <si>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</si>
  <si>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</si>
  <si>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</si>
  <si>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</si>
  <si>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</si>
  <si>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</si>
  <si>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</si>
  <si>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</si>
  <si>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</si>
  <si>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</si>
  <si>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</si>
  <si>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</si>
  <si>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</si>
  <si>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</si>
  <si>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</si>
  <si>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</si>
  <si>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</si>
  <si>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</si>
  <si>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</si>
  <si>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</si>
  <si>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</si>
  <si>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</si>
  <si>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</si>
  <si>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</si>
  <si>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</si>
  <si>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</si>
  <si>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</si>
  <si>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</si>
  <si>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</si>
  <si>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</si>
  <si>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</si>
  <si>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</si>
  <si>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</si>
  <si>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</si>
  <si>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</si>
  <si>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</si>
  <si>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</si>
  <si>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</si>
  <si>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</si>
  <si>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</si>
  <si>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</si>
  <si>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</si>
  <si>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</si>
  <si>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</si>
  <si>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</si>
  <si>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</si>
  <si>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</si>
  <si>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</si>
  <si>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</si>
  <si>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</si>
  <si>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</si>
  <si>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</si>
  <si>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</si>
  <si>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</si>
  <si>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</si>
  <si>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</si>
  <si>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</si>
  <si>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</si>
  <si>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</si>
  <si>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</si>
  <si>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</si>
  <si>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</si>
  <si>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</si>
  <si>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</si>
  <si>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</si>
  <si>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</si>
  <si>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</si>
  <si>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</si>
  <si>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</si>
  <si>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</si>
  <si>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</si>
  <si>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</si>
  <si>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</si>
  <si>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</si>
  <si>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</si>
  <si>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</si>
  <si>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</si>
  <si>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</si>
  <si>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</si>
  <si>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</si>
  <si>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</si>
  <si>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</si>
  <si>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</si>
  <si>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</si>
  <si>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</si>
  <si>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</si>
  <si>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</si>
  <si>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</si>
  <si>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</si>
  <si>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</si>
  <si>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</si>
  <si>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</si>
  <si>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</si>
  <si>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</si>
  <si>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</si>
  <si>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</si>
  <si>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</si>
  <si>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</si>
  <si>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</si>
  <si>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</si>
  <si>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</si>
  <si>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</si>
  <si>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</si>
  <si>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</si>
  <si>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</si>
  <si>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</si>
  <si>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</si>
  <si>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</si>
  <si>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</si>
  <si>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</si>
  <si>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</si>
  <si>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</si>
  <si>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</si>
  <si>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</si>
  <si>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</si>
  <si>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</si>
  <si>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</si>
  <si>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</si>
  <si>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</si>
  <si>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</si>
  <si>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</si>
  <si>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</si>
  <si>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</si>
  <si>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</si>
  <si>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</si>
  <si>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</si>
  <si>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</si>
  <si>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</si>
  <si>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</si>
  <si>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</si>
  <si>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</si>
  <si>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</si>
  <si>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</si>
  <si>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</si>
  <si>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</si>
  <si>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</si>
  <si>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</si>
  <si>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</si>
  <si>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</si>
  <si>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</si>
  <si>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</si>
  <si>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</si>
  <si>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</si>
  <si>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</si>
  <si>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</si>
  <si>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</si>
  <si>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</si>
  <si>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</si>
  <si>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</si>
  <si>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</si>
  <si>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</si>
  <si>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</si>
  <si>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</si>
  <si>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</si>
  <si>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</si>
  <si>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</si>
  <si>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</si>
  <si>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</si>
  <si>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</si>
  <si>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</si>
  <si>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</si>
  <si>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</si>
  <si>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</si>
  <si>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</si>
  <si>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</si>
  <si>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</si>
  <si>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</si>
  <si>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</si>
  <si>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</si>
  <si>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</si>
  <si>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</si>
  <si>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</si>
  <si>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</si>
  <si>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</si>
  <si>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</si>
  <si>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</si>
  <si>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</si>
  <si>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</si>
  <si>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</si>
  <si>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</si>
  <si>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</si>
  <si>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</si>
  <si>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</si>
  <si>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</si>
  <si>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</si>
  <si>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</si>
  <si>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</si>
  <si>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</si>
  <si>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</si>
  <si>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</si>
  <si>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</si>
  <si>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</si>
  <si>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</si>
  <si>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</si>
  <si>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</si>
  <si>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</si>
  <si>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</si>
  <si>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</si>
  <si>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</si>
  <si>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</si>
  <si>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</si>
  <si>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</si>
  <si>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</si>
  <si>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</si>
  <si>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</si>
  <si>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</si>
  <si>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</si>
  <si>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</si>
  <si>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</si>
  <si>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</si>
  <si>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</si>
  <si>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</si>
  <si>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</si>
  <si>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</si>
  <si>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</si>
  <si>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</si>
  <si>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</si>
  <si>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</si>
  <si>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</si>
  <si>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</si>
  <si>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</si>
  <si>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</si>
  <si>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</si>
  <si>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</si>
  <si>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</si>
  <si>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</si>
  <si>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</si>
  <si>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</si>
  <si>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</si>
  <si>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</si>
  <si>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</si>
  <si>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</si>
  <si>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</si>
  <si>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</si>
  <si>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</si>
  <si>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</si>
  <si>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</si>
  <si>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</si>
  <si>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</si>
  <si>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</si>
  <si>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</si>
  <si>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</si>
  <si>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</si>
  <si>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</si>
  <si>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</si>
  <si>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</si>
  <si>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</si>
  <si>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</si>
  <si>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</si>
  <si>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</si>
  <si>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</si>
  <si>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</si>
  <si>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</si>
  <si>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</si>
  <si>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</si>
  <si>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</si>
  <si>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</si>
  <si>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</si>
  <si>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</si>
  <si>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</si>
  <si>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</si>
  <si>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</si>
  <si>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</si>
  <si>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</si>
  <si>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</si>
  <si>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</si>
  <si>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</si>
  <si>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</si>
  <si>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</si>
  <si>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</si>
  <si>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</si>
  <si>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</si>
  <si>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</si>
  <si>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</si>
  <si>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</si>
  <si>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</si>
  <si>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</si>
  <si>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</si>
  <si>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</si>
  <si>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</si>
  <si>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</si>
  <si>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</si>
  <si>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</si>
  <si>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</si>
  <si>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</si>
  <si>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</si>
  <si>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</si>
  <si>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</si>
  <si>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</si>
  <si>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</si>
  <si>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</si>
  <si>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</si>
  <si>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</si>
  <si>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</si>
  <si>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</si>
  <si>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</si>
  <si>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</si>
  <si>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</si>
  <si>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</si>
  <si>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</si>
  <si>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</si>
  <si>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</si>
  <si>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</si>
  <si>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</si>
  <si>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</si>
  <si>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</si>
  <si>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</si>
  <si>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</si>
  <si>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</si>
  <si>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</si>
  <si>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</si>
  <si>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</si>
  <si>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</si>
  <si>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</si>
  <si>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</si>
  <si>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</si>
  <si>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</si>
  <si>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</si>
  <si>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</si>
  <si>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</si>
  <si>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</si>
  <si>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</si>
  <si>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</si>
  <si>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</si>
  <si>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</si>
  <si>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</si>
  <si>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</si>
  <si>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</si>
  <si>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</si>
  <si>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</si>
  <si>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</si>
  <si>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</si>
  <si>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</si>
  <si>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</si>
  <si>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</si>
  <si>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</si>
  <si>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</si>
  <si>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</si>
  <si>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</si>
  <si>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</si>
  <si>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</si>
  <si>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</si>
  <si>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</si>
  <si>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</si>
  <si>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</si>
  <si>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</si>
  <si>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</si>
  <si>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</si>
  <si>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</si>
  <si>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</si>
  <si>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</si>
  <si>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</si>
  <si>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</si>
  <si>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</si>
  <si>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</si>
  <si>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</si>
  <si>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</si>
  <si>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</si>
  <si>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</si>
  <si>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</si>
  <si>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</si>
  <si>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</si>
  <si>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</si>
  <si>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</si>
  <si>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</si>
  <si>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</si>
  <si>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</si>
  <si>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</si>
  <si>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</si>
  <si>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</si>
  <si>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</si>
  <si>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</si>
  <si>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</si>
  <si>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</si>
  <si>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</si>
  <si>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</si>
  <si>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</si>
  <si>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</si>
  <si>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</si>
  <si>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</si>
  <si>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</si>
  <si>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</si>
  <si>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</si>
  <si>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</si>
  <si>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</si>
  <si>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</si>
  <si>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</si>
  <si>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</si>
  <si>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</si>
  <si>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</si>
  <si>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</si>
  <si>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</si>
  <si>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</si>
  <si>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</si>
  <si>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</si>
  <si>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</si>
  <si>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</si>
  <si>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</si>
  <si>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</si>
  <si>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</si>
  <si>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</si>
  <si>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</si>
  <si>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</si>
  <si>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</si>
  <si>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</si>
  <si>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</si>
  <si>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</si>
  <si>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</si>
  <si>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</si>
  <si>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</si>
  <si>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</si>
  <si>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</si>
  <si>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</si>
  <si>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</si>
  <si>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</si>
  <si>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</si>
  <si>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</si>
  <si>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</si>
  <si>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</si>
  <si>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</si>
  <si>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</si>
  <si>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</si>
  <si>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</si>
  <si>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</si>
  <si>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</si>
  <si>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</si>
  <si>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</si>
  <si>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</si>
  <si>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</si>
  <si>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</si>
  <si>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</si>
  <si>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</si>
  <si>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</si>
  <si>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</si>
  <si>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</si>
  <si>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</si>
  <si>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</si>
  <si>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</si>
  <si>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</si>
  <si>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</si>
  <si>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</si>
  <si>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</si>
  <si>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</si>
  <si>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</si>
  <si>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</si>
  <si>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</si>
  <si>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</si>
  <si>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</si>
  <si>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</si>
  <si>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</si>
  <si>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</si>
  <si>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</si>
  <si>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</si>
  <si>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</si>
  <si>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</si>
  <si>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</si>
  <si>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</si>
  <si>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</si>
  <si>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</si>
  <si>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</si>
  <si>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</si>
  <si>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</si>
  <si>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</si>
  <si>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</si>
  <si>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</si>
  <si>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</si>
  <si>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</si>
  <si>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</si>
  <si>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</si>
  <si>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</si>
  <si>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</si>
  <si>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</si>
  <si>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</si>
  <si>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</si>
  <si>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</si>
  <si>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</si>
  <si>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</si>
  <si>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</si>
  <si>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</si>
  <si>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</si>
  <si>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</si>
  <si>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</si>
  <si>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</si>
  <si>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</si>
  <si>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</si>
  <si>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</si>
  <si>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</si>
  <si>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</si>
  <si>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</si>
  <si>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</si>
  <si>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</si>
  <si>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</si>
  <si>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</si>
  <si>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</si>
  <si>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</si>
  <si>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</si>
  <si>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</si>
  <si>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</si>
  <si>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</si>
  <si>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</si>
  <si>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</si>
  <si>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</si>
  <si>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</si>
  <si>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</si>
  <si>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</si>
  <si>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</si>
  <si>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</si>
  <si>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</si>
  <si>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</si>
  <si>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</si>
  <si>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</si>
  <si>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</si>
  <si>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</si>
  <si>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</si>
  <si>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</si>
  <si>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</si>
  <si>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</si>
  <si>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</si>
  <si>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</si>
  <si>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</si>
  <si>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</si>
  <si>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</si>
  <si>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</si>
  <si>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</si>
  <si>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</si>
  <si>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</si>
  <si>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</si>
  <si>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</si>
  <si>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</si>
  <si>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</si>
  <si>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</si>
  <si>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</si>
  <si>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</si>
  <si>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</si>
  <si>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</si>
  <si>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</si>
  <si>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</si>
  <si>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</si>
  <si>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</si>
  <si>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</si>
  <si>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</si>
  <si>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</si>
  <si>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</si>
  <si>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</si>
  <si>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</si>
  <si>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</si>
  <si>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</si>
  <si>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</si>
  <si>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</si>
  <si>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</si>
  <si>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</si>
  <si>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</si>
  <si>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</si>
  <si>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</si>
  <si>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</si>
  <si>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</si>
  <si>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</si>
  <si>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</si>
  <si>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</si>
  <si>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</si>
  <si>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</si>
  <si>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</si>
  <si>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</si>
  <si>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</si>
  <si>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</si>
  <si>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</si>
  <si>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</si>
  <si>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</si>
  <si>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</si>
  <si>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</si>
  <si>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</si>
  <si>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</si>
  <si>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</si>
  <si>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</si>
  <si>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</si>
  <si>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</si>
  <si>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</si>
  <si>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</si>
  <si>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</si>
  <si>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</si>
  <si>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</si>
  <si>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</si>
  <si>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</si>
  <si>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</si>
  <si>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</si>
  <si>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</si>
  <si>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</si>
  <si>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</si>
  <si>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</si>
  <si>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</si>
  <si>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</si>
  <si>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</si>
  <si>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</si>
  <si>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</si>
  <si>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</si>
  <si>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</si>
  <si>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</si>
  <si>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</si>
  <si>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</si>
  <si>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</si>
  <si>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</si>
  <si>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</si>
  <si>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</si>
  <si>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</si>
  <si>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</si>
  <si>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</si>
  <si>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</si>
  <si>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</si>
  <si>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</si>
  <si>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</si>
  <si>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</si>
  <si>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</si>
  <si>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</si>
  <si>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</si>
  <si>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</si>
  <si>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</si>
  <si>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</si>
  <si>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</si>
  <si>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</si>
  <si>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</si>
  <si>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</si>
  <si>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</si>
  <si>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</si>
  <si>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</si>
  <si>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</si>
  <si>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</si>
  <si>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</si>
  <si>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</si>
  <si>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</si>
  <si>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</si>
  <si>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</si>
  <si>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</si>
  <si>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</si>
  <si>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</si>
  <si>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</si>
  <si>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</si>
  <si>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</si>
  <si>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</si>
  <si>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</si>
  <si>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</si>
  <si>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</si>
  <si>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</si>
  <si>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</si>
  <si>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</si>
  <si>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</si>
  <si>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</si>
  <si>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</si>
  <si>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</si>
  <si>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</si>
  <si>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</si>
  <si>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</si>
  <si>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</si>
  <si>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</si>
  <si>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</si>
  <si>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</si>
  <si>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</si>
  <si>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</si>
  <si>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</si>
  <si>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</si>
  <si>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</si>
  <si>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</si>
  <si>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</si>
  <si>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</si>
  <si>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</si>
  <si>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</si>
  <si>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</si>
  <si>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</si>
  <si>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</si>
  <si>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</si>
  <si>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</si>
  <si>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</si>
  <si>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</si>
  <si>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</si>
  <si>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</si>
  <si>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</si>
  <si>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</si>
  <si>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</si>
  <si>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</si>
  <si>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</si>
  <si>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</si>
  <si>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</si>
  <si>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</si>
  <si>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</si>
  <si>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</si>
  <si>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</si>
  <si>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</si>
  <si>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</si>
  <si>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</si>
  <si>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</si>
  <si>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</si>
  <si>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</si>
  <si>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</si>
  <si>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</si>
  <si>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</si>
  <si>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</si>
  <si>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</si>
  <si>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</si>
  <si>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</si>
  <si>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</si>
  <si>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</si>
  <si>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</si>
  <si>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</si>
  <si>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</si>
  <si>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</si>
  <si>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</si>
  <si>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</si>
  <si>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</si>
  <si>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</si>
  <si>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</si>
  <si>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</si>
  <si>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</si>
  <si>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</si>
  <si>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</si>
  <si>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</si>
  <si>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</si>
  <si>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</si>
  <si>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</si>
  <si>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</si>
  <si>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</si>
  <si>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</si>
  <si>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</si>
  <si>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</si>
  <si>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</si>
  <si>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</si>
  <si>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</si>
  <si>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</si>
  <si>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</si>
  <si>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</si>
  <si>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</si>
  <si>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</si>
  <si>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</si>
  <si>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</si>
  <si>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</si>
  <si>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</si>
  <si>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</si>
  <si>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</si>
  <si>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</si>
  <si>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</si>
  <si>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</si>
  <si>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</si>
  <si>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</si>
  <si>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</si>
  <si>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</si>
  <si>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</si>
  <si>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</si>
  <si>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</si>
  <si>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</si>
  <si>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</si>
  <si>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</si>
  <si>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</si>
  <si>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</si>
  <si>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</si>
  <si>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</si>
  <si>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</si>
  <si>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</si>
  <si>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</si>
  <si>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</si>
  <si>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</si>
  <si>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</si>
  <si>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</si>
  <si>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</si>
  <si>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</si>
  <si>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</si>
  <si>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</si>
  <si>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</si>
  <si>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</si>
  <si>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</si>
  <si>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</si>
  <si>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</si>
  <si>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</si>
  <si>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</si>
  <si>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</si>
  <si>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</si>
  <si>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</si>
  <si>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</si>
  <si>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</si>
  <si>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</si>
  <si>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</si>
  <si>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</si>
  <si>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</si>
  <si>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</si>
  <si>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</si>
  <si>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</si>
  <si>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</si>
  <si>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</si>
  <si>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</si>
  <si>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</si>
  <si>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</si>
  <si>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</si>
  <si>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</si>
  <si>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</si>
  <si>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</si>
  <si>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</si>
  <si>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</si>
  <si>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</si>
  <si>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</si>
  <si>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</si>
  <si>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</si>
  <si>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</si>
  <si>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</si>
  <si>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</si>
  <si>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</si>
  <si>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</si>
  <si>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</si>
  <si>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</si>
  <si>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</si>
  <si>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</si>
  <si>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</si>
  <si>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</si>
  <si>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</si>
  <si>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</si>
  <si>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</si>
  <si>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</si>
  <si>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</si>
  <si>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</si>
  <si>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</si>
  <si>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</si>
  <si>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</si>
  <si>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</si>
  <si>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</si>
  <si>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</si>
  <si>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</si>
  <si>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</si>
  <si>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</si>
  <si>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</si>
  <si>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</si>
  <si>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</si>
  <si>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</si>
  <si>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</si>
  <si>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</si>
  <si>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</si>
  <si>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</si>
  <si>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</si>
  <si>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</si>
  <si>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</si>
  <si>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</si>
  <si>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</si>
  <si>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</si>
  <si>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</si>
  <si>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</si>
  <si>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</si>
  <si>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</si>
  <si>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</si>
  <si>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</si>
  <si>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</si>
  <si>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</si>
  <si>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</si>
  <si>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</si>
  <si>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</si>
  <si>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</si>
  <si>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</si>
  <si>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</si>
  <si>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</si>
  <si>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</si>
  <si>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</si>
  <si>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</si>
  <si>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</si>
  <si>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</si>
  <si>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</si>
  <si>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</si>
  <si>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</si>
  <si>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</si>
  <si>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</si>
  <si>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</si>
  <si>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</si>
  <si>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</si>
  <si>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</si>
  <si>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</si>
  <si>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</si>
  <si>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</si>
  <si>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</si>
  <si>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</si>
  <si>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</si>
  <si>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</si>
  <si>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</si>
  <si>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</si>
  <si>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</si>
  <si>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</si>
  <si>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</si>
  <si>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</si>
  <si>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</si>
  <si>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</si>
  <si>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</si>
  <si>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</si>
  <si>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</si>
  <si>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</si>
  <si>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</si>
  <si>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</si>
  <si>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</si>
  <si>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</si>
  <si>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</si>
  <si>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</si>
  <si>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</si>
  <si>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</si>
  <si>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</si>
  <si>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</si>
  <si>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</si>
  <si>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</si>
  <si>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</si>
  <si>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</si>
  <si>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</si>
  <si>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</si>
  <si>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</si>
  <si>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</si>
  <si>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</si>
  <si>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</si>
  <si>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</si>
  <si>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</si>
  <si>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</si>
  <si>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</si>
  <si>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</si>
  <si>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</si>
  <si>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</si>
  <si>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</si>
  <si>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</si>
  <si>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</si>
  <si>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</si>
  <si>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</si>
  <si>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</si>
  <si>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</si>
  <si>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</si>
  <si>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</si>
  <si>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</si>
  <si>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</si>
  <si>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</si>
  <si>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</si>
  <si>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</si>
  <si>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</si>
  <si>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</si>
  <si>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</si>
  <si>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</si>
  <si>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</si>
  <si>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</si>
  <si>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</si>
  <si>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</si>
  <si>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</si>
  <si>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</si>
  <si>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</si>
  <si>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</si>
  <si>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</si>
  <si>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</si>
  <si>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</si>
  <si>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</si>
  <si>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</si>
  <si>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</si>
  <si>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</si>
  <si>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</si>
  <si>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</si>
  <si>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</si>
  <si>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</si>
  <si>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</si>
  <si>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</si>
  <si>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</si>
  <si>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</si>
  <si>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</si>
  <si>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</si>
  <si>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</si>
  <si>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</si>
  <si>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</si>
  <si>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</si>
  <si>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</si>
  <si>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</si>
  <si>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</si>
  <si>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</si>
  <si>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</si>
  <si>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</si>
  <si>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</si>
  <si>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</si>
  <si>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</si>
  <si>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</si>
  <si>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</si>
  <si>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</si>
  <si>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</si>
  <si>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</si>
  <si>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</si>
  <si>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</si>
  <si>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</si>
  <si>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</si>
  <si>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</si>
  <si>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</si>
  <si>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</si>
  <si>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</si>
  <si>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</si>
  <si>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</si>
  <si>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</si>
  <si>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</si>
  <si>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</si>
  <si>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</si>
  <si>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</si>
  <si>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</si>
  <si>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</si>
  <si>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</si>
  <si>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</si>
  <si>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</si>
  <si>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</si>
  <si>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</si>
  <si>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</si>
  <si>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</si>
  <si>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</si>
  <si>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</si>
  <si>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</si>
  <si>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</si>
  <si>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</si>
  <si>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</si>
  <si>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</si>
  <si>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</si>
  <si>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</si>
  <si>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</si>
  <si>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</si>
  <si>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</si>
  <si>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</si>
  <si>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</si>
  <si>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</si>
  <si>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</si>
  <si>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</si>
  <si>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</si>
  <si>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</si>
  <si>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</si>
  <si>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</si>
  <si>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</si>
  <si>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</si>
  <si>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</si>
  <si>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</si>
  <si>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</si>
  <si>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</si>
  <si>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</si>
  <si>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</si>
  <si>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</si>
  <si>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</si>
  <si>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</si>
  <si>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</si>
  <si>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</si>
  <si>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</si>
  <si>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</si>
  <si>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</si>
  <si>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</si>
  <si>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</si>
  <si>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</si>
  <si>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</si>
  <si>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</si>
  <si>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</si>
  <si>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</si>
  <si>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</si>
  <si>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</si>
  <si>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</si>
  <si>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</si>
  <si>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</si>
  <si>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</si>
  <si>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</si>
  <si>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</si>
  <si>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</si>
  <si>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</si>
  <si>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</si>
  <si>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</si>
  <si>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</si>
  <si>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</si>
  <si>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</si>
  <si>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</si>
  <si>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</si>
  <si>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</si>
  <si>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</si>
  <si>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</si>
  <si>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</si>
  <si>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</si>
  <si>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</si>
  <si>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</si>
  <si>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</si>
  <si>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</si>
  <si>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</si>
  <si>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</si>
  <si>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</si>
  <si>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</si>
  <si>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</si>
  <si>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</si>
  <si>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</si>
  <si>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</si>
  <si>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</si>
  <si>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</si>
  <si>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</si>
  <si>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</si>
  <si>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</si>
  <si>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</si>
  <si>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</si>
  <si>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</si>
  <si>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</si>
  <si>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</si>
  <si>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</si>
  <si>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</si>
  <si>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</si>
  <si>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</si>
  <si>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</si>
  <si>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</si>
  <si>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</si>
  <si>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</si>
  <si>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</si>
  <si>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</si>
  <si>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</si>
  <si>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</si>
  <si>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</si>
  <si>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</si>
  <si>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</si>
  <si>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</si>
  <si>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</si>
  <si>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</si>
  <si>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</si>
  <si>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</si>
  <si>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</si>
  <si>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</si>
  <si>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</si>
  <si>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</si>
  <si>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</si>
  <si>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</si>
  <si>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</si>
  <si>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</si>
  <si>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</si>
  <si>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</si>
  <si>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</si>
  <si>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</si>
  <si>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</si>
  <si>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</si>
  <si>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</si>
  <si>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</si>
  <si>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</si>
  <si>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</si>
  <si>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</si>
  <si>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</si>
  <si>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</si>
  <si>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</si>
  <si>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</si>
  <si>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</si>
  <si>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</si>
  <si>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</si>
  <si>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</si>
  <si>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</si>
  <si>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</si>
  <si>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</si>
  <si>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</si>
  <si>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</si>
  <si>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</si>
  <si>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</si>
  <si>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</si>
  <si>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</si>
  <si>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</si>
  <si>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</si>
  <si>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</si>
  <si>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</si>
  <si>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</si>
  <si>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</si>
  <si>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</si>
  <si>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</si>
  <si>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</si>
  <si>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</si>
  <si>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</si>
  <si>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</si>
  <si>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</si>
  <si>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</si>
  <si>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</si>
  <si>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</si>
  <si>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</si>
  <si>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</si>
  <si>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</si>
  <si>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</si>
  <si>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</si>
  <si>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</si>
  <si>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</si>
  <si>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</si>
  <si>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</si>
  <si>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</si>
  <si>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</si>
  <si>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</si>
  <si>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</si>
  <si>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</si>
  <si>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</si>
  <si>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</si>
  <si>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</si>
  <si>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</si>
  <si>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</si>
  <si>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</si>
  <si>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</si>
  <si>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</si>
  <si>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</si>
  <si>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</si>
  <si>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</si>
  <si>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</si>
  <si>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</si>
  <si>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</si>
  <si>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</si>
  <si>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</si>
  <si>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</si>
  <si>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</si>
  <si>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</si>
  <si>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</si>
  <si>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</si>
  <si>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</si>
  <si>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</si>
  <si>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</si>
  <si>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</si>
  <si>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</si>
  <si>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</si>
  <si>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</si>
  <si>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</si>
  <si>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</si>
  <si>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</si>
  <si>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</si>
  <si>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</si>
  <si>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</si>
  <si>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</si>
  <si>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</si>
  <si>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</si>
  <si>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</si>
  <si>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</si>
  <si>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</si>
  <si>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</si>
  <si>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</si>
  <si>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</si>
  <si>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</si>
  <si>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</si>
  <si>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</si>
  <si>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</si>
  <si>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</si>
  <si>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</si>
  <si>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</si>
  <si>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</si>
  <si>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</si>
  <si>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</si>
  <si>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</si>
  <si>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</si>
  <si>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</si>
  <si>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</si>
  <si>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</si>
  <si>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</si>
  <si>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</si>
  <si>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</si>
  <si>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</si>
  <si>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</si>
  <si>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</si>
  <si>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</si>
  <si>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</si>
  <si>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</si>
  <si>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</si>
  <si>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</si>
  <si>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</si>
  <si>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</si>
  <si>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</si>
  <si>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</si>
  <si>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</si>
  <si>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</si>
  <si>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</si>
  <si>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</si>
  <si>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</si>
  <si>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</si>
  <si>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</si>
  <si>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</si>
  <si>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</si>
  <si>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</si>
  <si>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</si>
  <si>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</si>
  <si>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</si>
  <si>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</si>
  <si>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</si>
  <si>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</si>
  <si>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</si>
  <si>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</si>
  <si>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</si>
  <si>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</si>
  <si>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</si>
  <si>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</si>
  <si>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</si>
  <si>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</si>
  <si>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</si>
  <si>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</si>
  <si>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</si>
  <si>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</si>
  <si>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</si>
  <si>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</si>
  <si>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</si>
  <si>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</si>
  <si>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</si>
  <si>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</si>
  <si>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</si>
  <si>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</si>
  <si>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</si>
  <si>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</si>
  <si>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</si>
  <si>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</si>
  <si>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</si>
  <si>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</si>
  <si>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</si>
  <si>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</si>
  <si>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</si>
  <si>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</si>
  <si>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</si>
  <si>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</si>
  <si>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</si>
  <si>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</si>
  <si>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</si>
  <si>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</si>
  <si>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</si>
  <si>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</si>
  <si>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</si>
  <si>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</si>
  <si>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</si>
  <si>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</si>
  <si>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</si>
  <si>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</si>
  <si>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</si>
  <si>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</si>
  <si>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</si>
  <si>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</si>
  <si>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</si>
  <si>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</si>
  <si>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</si>
  <si>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</si>
  <si>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</si>
  <si>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</si>
  <si>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</si>
  <si>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</si>
  <si>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</si>
  <si>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</si>
  <si>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</si>
  <si>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</si>
  <si>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</si>
  <si>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</si>
  <si>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</si>
  <si>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</si>
  <si>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</si>
  <si>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</si>
  <si>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</si>
  <si>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</si>
  <si>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</si>
  <si>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</si>
  <si>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</si>
  <si>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</si>
  <si>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</si>
  <si>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</si>
  <si>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</si>
  <si>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</si>
  <si>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</si>
  <si>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</si>
  <si>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</si>
  <si>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</si>
  <si>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</si>
  <si>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</si>
  <si>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</si>
  <si>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</si>
  <si>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</si>
  <si>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</si>
  <si>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</si>
  <si>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</si>
  <si>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</si>
  <si>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</si>
  <si>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</si>
  <si>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</si>
  <si>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</si>
  <si>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</si>
  <si>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</si>
  <si>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</si>
  <si>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</si>
  <si>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</si>
  <si>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</si>
  <si>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</si>
  <si>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</si>
  <si>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</si>
  <si>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</si>
  <si>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</si>
  <si>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</si>
  <si>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</si>
  <si>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</si>
  <si>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</si>
  <si>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</si>
  <si>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</si>
  <si>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</si>
  <si>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</si>
  <si>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</si>
  <si>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</si>
  <si>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</si>
  <si>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</si>
  <si>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</si>
  <si>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</si>
  <si>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</si>
  <si>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</si>
  <si>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</si>
  <si>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</si>
  <si>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</si>
  <si>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</si>
  <si>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</si>
  <si>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</si>
  <si>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</si>
  <si>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</si>
  <si>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</si>
  <si>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</si>
  <si>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</si>
  <si>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</si>
  <si>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</si>
  <si>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</si>
  <si>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</si>
  <si>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</si>
  <si>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</si>
  <si>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</si>
  <si>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</si>
  <si>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</si>
  <si>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</si>
  <si>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</si>
  <si>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</si>
  <si>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</si>
  <si>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</si>
  <si>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</si>
  <si>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</si>
  <si>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</si>
  <si>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</si>
  <si>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</si>
  <si>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</si>
  <si>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</si>
  <si>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</si>
  <si>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</si>
  <si>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</si>
  <si>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</si>
  <si>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</si>
  <si>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</si>
  <si>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</si>
  <si>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</si>
  <si>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</si>
  <si>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</si>
  <si>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</si>
  <si>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</si>
  <si>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</si>
  <si>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</si>
  <si>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</si>
  <si>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</si>
  <si>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</si>
  <si>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</si>
  <si>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</si>
  <si>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</si>
  <si>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</si>
  <si>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</si>
  <si>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</si>
  <si>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</si>
  <si>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</si>
  <si>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</si>
  <si>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</si>
  <si>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</si>
  <si>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</si>
  <si>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</si>
  <si>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</si>
  <si>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</si>
  <si>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</si>
  <si>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</si>
  <si>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</si>
  <si>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</si>
  <si>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</si>
  <si>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</si>
  <si>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</si>
  <si>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</si>
  <si>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</si>
  <si>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</si>
  <si>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</si>
  <si>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</si>
  <si>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</si>
  <si>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</si>
  <si>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</si>
  <si>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</si>
  <si>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</si>
  <si>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</si>
  <si>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</si>
  <si>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</si>
  <si>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</si>
  <si>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</si>
  <si>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</si>
  <si>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</si>
  <si>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</si>
  <si>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</si>
  <si>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</si>
  <si>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</si>
  <si>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</si>
  <si>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</si>
  <si>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</si>
  <si>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</si>
  <si>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</si>
  <si>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</si>
  <si>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</si>
  <si>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</si>
  <si>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</si>
  <si>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</si>
  <si>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</si>
  <si>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</si>
  <si>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</si>
  <si>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</si>
  <si>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</si>
  <si>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</si>
  <si>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</si>
  <si>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</si>
  <si>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</si>
  <si>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</si>
  <si>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</si>
  <si>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</si>
  <si>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</si>
  <si>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</si>
  <si>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</si>
  <si>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</si>
  <si>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</si>
  <si>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</si>
  <si>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</si>
  <si>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</si>
  <si>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</si>
  <si>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</si>
  <si>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</si>
  <si>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</si>
  <si>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</si>
  <si>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</si>
  <si>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</si>
  <si>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</si>
  <si>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</si>
  <si>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</si>
  <si>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</si>
  <si>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</si>
  <si>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</si>
  <si>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</si>
  <si>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</si>
  <si>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</si>
  <si>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</si>
  <si>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</si>
  <si>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</si>
  <si>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</si>
  <si>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</si>
  <si>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</si>
  <si>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</si>
  <si>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</si>
  <si>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</si>
  <si>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</si>
  <si>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</si>
  <si>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</si>
  <si>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</si>
  <si>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</si>
  <si>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</si>
  <si>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</si>
  <si>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</si>
  <si>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</si>
  <si>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</si>
  <si>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</si>
  <si>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</si>
  <si>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</si>
  <si>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</si>
  <si>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</si>
  <si>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</si>
  <si>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</si>
  <si>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</si>
  <si>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</si>
  <si>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</si>
  <si>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</si>
  <si>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</si>
  <si>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</si>
  <si>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</si>
  <si>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</si>
  <si>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</si>
  <si>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</si>
  <si>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</si>
  <si>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</si>
  <si>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</si>
  <si>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</si>
  <si>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</si>
  <si>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</si>
  <si>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</si>
  <si>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</si>
  <si>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</si>
  <si>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</si>
  <si>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</si>
  <si>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</si>
  <si>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</si>
  <si>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</si>
  <si>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</si>
  <si>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</si>
  <si>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</si>
  <si>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</si>
  <si>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</si>
  <si>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</si>
  <si>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</si>
  <si>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</si>
  <si>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</si>
  <si>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</si>
  <si>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</si>
  <si>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</si>
  <si>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</si>
  <si>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</si>
  <si>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</si>
  <si>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</si>
  <si>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</si>
  <si>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</si>
  <si>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</si>
  <si>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</si>
  <si>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</si>
  <si>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</si>
  <si>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</si>
  <si>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</si>
  <si>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</si>
  <si>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</si>
  <si>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</si>
  <si>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</si>
  <si>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</si>
  <si>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</si>
  <si>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</si>
  <si>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</si>
  <si>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</si>
  <si>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</si>
  <si>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</si>
  <si>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</si>
  <si>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</si>
  <si>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</si>
  <si>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</si>
  <si>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</si>
  <si>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</si>
  <si>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</si>
  <si>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</si>
  <si>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</si>
  <si>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</si>
  <si>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</si>
  <si>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</si>
  <si>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</si>
  <si>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</si>
  <si>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</si>
  <si>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</si>
  <si>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</si>
  <si>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</si>
  <si>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</si>
  <si>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</si>
  <si>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</si>
  <si>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</si>
  <si>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</si>
  <si>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</si>
  <si>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</si>
  <si>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</si>
  <si>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</si>
  <si>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</si>
  <si>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</si>
  <si>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</si>
  <si>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</si>
  <si>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</si>
  <si>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</si>
  <si>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</si>
  <si>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</si>
  <si>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</si>
  <si>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</si>
  <si>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</si>
  <si>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</si>
  <si>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</si>
  <si>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</si>
  <si>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</si>
  <si>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</si>
  <si>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</si>
  <si>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</si>
  <si>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</si>
  <si>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</si>
  <si>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</si>
  <si>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</si>
  <si>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</si>
  <si>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</si>
  <si>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</si>
  <si>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</si>
  <si>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</si>
  <si>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</si>
  <si>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</si>
  <si>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</si>
  <si>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</si>
  <si>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</si>
  <si>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</si>
  <si>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</si>
  <si>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</si>
  <si>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</si>
  <si>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</si>
  <si>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</si>
  <si>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</si>
  <si>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</si>
  <si>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</si>
  <si>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</si>
  <si>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</si>
  <si>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</si>
  <si>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</si>
  <si>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</si>
  <si>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</si>
  <si>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</si>
  <si>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</si>
  <si>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</si>
  <si>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</si>
  <si>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</si>
  <si>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</si>
  <si>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</si>
  <si>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</si>
  <si>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</si>
  <si>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</si>
  <si>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</si>
  <si>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</si>
  <si>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</si>
  <si>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</si>
  <si>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</si>
  <si>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</si>
  <si>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</si>
  <si>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</si>
  <si>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</si>
  <si>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</si>
  <si>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</si>
  <si>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</si>
  <si>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</si>
  <si>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</si>
  <si>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</si>
  <si>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</si>
  <si>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</si>
  <si>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</si>
  <si>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</si>
  <si>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</si>
  <si>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</si>
  <si>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</si>
  <si>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</si>
  <si>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</si>
  <si>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</si>
  <si>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</si>
  <si>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</si>
  <si>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</si>
  <si>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</si>
  <si>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</si>
  <si>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</si>
  <si>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</si>
  <si>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</si>
  <si>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</si>
  <si>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</si>
  <si>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</si>
  <si>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</si>
  <si>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</si>
  <si>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</si>
  <si>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</si>
  <si>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</si>
  <si>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</si>
  <si>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</si>
  <si>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</si>
  <si>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</si>
  <si>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</si>
  <si>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</si>
  <si>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</si>
  <si>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</si>
  <si>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</si>
  <si>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</si>
  <si>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</si>
  <si>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</si>
  <si>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</si>
  <si>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</si>
  <si>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</si>
  <si>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</si>
  <si>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</si>
  <si>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</si>
  <si>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</si>
  <si>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</si>
  <si>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</si>
  <si>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</si>
  <si>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</si>
  <si>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</si>
  <si>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</si>
  <si>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</si>
  <si>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</si>
  <si>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</si>
  <si>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</si>
  <si>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</si>
  <si>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</si>
  <si>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</si>
  <si>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</si>
  <si>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</si>
  <si>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</si>
  <si>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</si>
  <si>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</si>
  <si>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</si>
  <si>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</si>
  <si>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</si>
  <si>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</si>
  <si>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</si>
  <si>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</si>
  <si>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</si>
  <si>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</si>
  <si>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</si>
  <si>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</si>
  <si>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</si>
  <si>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</si>
  <si>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</si>
  <si>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</si>
  <si>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</si>
  <si>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</si>
  <si>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</si>
  <si>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</si>
  <si>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</si>
  <si>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</si>
  <si>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</si>
  <si>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</si>
  <si>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</si>
  <si>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</si>
  <si>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</si>
  <si>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</si>
  <si>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</si>
  <si>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</si>
  <si>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</si>
  <si>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</si>
  <si>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</si>
  <si>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</si>
  <si>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</si>
  <si>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</si>
  <si>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</si>
  <si>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</si>
  <si>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</si>
  <si>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</si>
  <si>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</si>
  <si>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</si>
  <si>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</si>
  <si>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</si>
  <si>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</si>
  <si>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</si>
  <si>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</si>
  <si>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</si>
  <si>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</si>
  <si>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</si>
  <si>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</si>
  <si>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</si>
  <si>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</si>
  <si>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</si>
  <si>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</si>
  <si>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</si>
  <si>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</si>
  <si>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</si>
  <si>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</si>
  <si>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</si>
  <si>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</si>
  <si>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</si>
  <si>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</si>
  <si>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</si>
  <si>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</si>
  <si>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</si>
  <si>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</si>
  <si>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</si>
  <si>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</si>
  <si>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</si>
  <si>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</si>
  <si>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</si>
  <si>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</si>
  <si>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</si>
  <si>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</si>
  <si>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</si>
  <si>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</si>
  <si>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</si>
  <si>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</si>
  <si>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</si>
  <si>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</si>
  <si>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</si>
  <si>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</si>
  <si>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</si>
  <si>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</si>
  <si>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</si>
  <si>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</si>
  <si>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</si>
  <si>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</si>
  <si>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</si>
  <si>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</si>
  <si>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</si>
  <si>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</si>
  <si>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</si>
  <si>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</si>
  <si>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</si>
  <si>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</si>
  <si>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</si>
  <si>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</si>
  <si>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</si>
  <si>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</si>
  <si>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</si>
  <si>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</si>
  <si>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</si>
  <si>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</si>
  <si>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</si>
  <si>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</si>
  <si>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</si>
  <si>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</si>
  <si>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</si>
  <si>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</si>
  <si>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</si>
  <si>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</si>
  <si>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</si>
  <si>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</si>
  <si>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</si>
  <si>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</si>
  <si>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</si>
  <si>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</si>
  <si>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</si>
  <si>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</si>
  <si>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</si>
  <si>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</si>
  <si>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</si>
  <si>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</si>
  <si>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</si>
  <si>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</si>
  <si>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</si>
  <si>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</si>
  <si>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</si>
  <si>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</si>
  <si>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</si>
  <si>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</si>
  <si>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</si>
  <si>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</si>
  <si>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</si>
  <si>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</si>
  <si>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</si>
  <si>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</si>
  <si>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</si>
  <si>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</si>
  <si>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</si>
  <si>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</si>
  <si>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</si>
  <si>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</si>
  <si>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</si>
  <si>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</si>
  <si>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</si>
  <si>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</si>
  <si>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</si>
  <si>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</si>
  <si>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</si>
  <si>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</si>
  <si>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</si>
  <si>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</si>
  <si>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</si>
  <si>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</si>
  <si>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</si>
  <si>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</si>
  <si>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</si>
  <si>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</si>
  <si>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</si>
  <si>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</si>
  <si>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</si>
  <si>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</si>
  <si>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</si>
  <si>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</si>
  <si>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</si>
  <si>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</si>
  <si>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</si>
  <si>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</si>
  <si>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</si>
  <si>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</si>
  <si>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</si>
  <si>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</si>
  <si>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</si>
  <si>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</si>
  <si>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</si>
  <si>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</si>
  <si>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</si>
  <si>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</si>
  <si>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</si>
  <si>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</si>
  <si>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</si>
  <si>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</si>
  <si>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</si>
  <si>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</si>
  <si>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</si>
  <si>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</si>
  <si>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</si>
  <si>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</si>
  <si>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</si>
  <si>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</si>
  <si>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</si>
  <si>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</si>
  <si>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</si>
  <si>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</si>
  <si>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</si>
  <si>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</si>
  <si>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</si>
  <si>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</si>
  <si>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</si>
  <si>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</si>
  <si>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</si>
  <si>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</si>
  <si>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</si>
  <si>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</si>
  <si>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</si>
  <si>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</si>
  <si>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</si>
  <si>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</si>
  <si>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</si>
  <si>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</si>
  <si>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</si>
  <si>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</si>
  <si>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</si>
  <si>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</si>
  <si>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</si>
  <si>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</si>
  <si>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</si>
  <si>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</si>
  <si>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</si>
  <si>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</si>
  <si>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</si>
  <si>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</si>
  <si>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</si>
  <si>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</si>
  <si>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</si>
  <si>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</si>
  <si>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</si>
  <si>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</si>
  <si>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</si>
  <si>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</si>
  <si>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</si>
  <si>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</si>
  <si>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</si>
  <si>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</si>
  <si>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</si>
  <si>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</si>
  <si>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</si>
  <si>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</si>
  <si>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</si>
  <si>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</si>
  <si>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</si>
  <si>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</si>
  <si>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</si>
  <si>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</si>
  <si>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</si>
  <si>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</si>
  <si>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</si>
  <si>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</si>
  <si>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</si>
  <si>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</si>
  <si>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</si>
  <si>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</si>
  <si>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</si>
  <si>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</si>
  <si>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</si>
  <si>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</si>
  <si>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</si>
  <si>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</si>
  <si>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</si>
  <si>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</si>
  <si>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</si>
  <si>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</si>
  <si>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</si>
  <si>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</si>
  <si>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</si>
  <si>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</si>
  <si>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</si>
  <si>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</si>
  <si>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</si>
  <si>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</si>
  <si>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</si>
  <si>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</si>
  <si>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</si>
  <si>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</si>
  <si>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</si>
  <si>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</si>
  <si>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</si>
  <si>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</si>
  <si>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</si>
  <si>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</si>
  <si>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</si>
  <si>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</si>
  <si>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</si>
  <si>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</si>
  <si>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</si>
  <si>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</si>
  <si>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</si>
  <si>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</si>
  <si>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</si>
  <si>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</si>
  <si>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</si>
  <si>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</si>
  <si>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</si>
  <si>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</si>
  <si>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</si>
  <si>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</si>
  <si>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</si>
  <si>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</si>
  <si>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</si>
  <si>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</si>
  <si>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</si>
  <si>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</si>
  <si>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</si>
  <si>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</si>
  <si>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</si>
  <si>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</si>
  <si>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</si>
  <si>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</si>
  <si>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</si>
  <si>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</si>
  <si>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</si>
  <si>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</si>
  <si>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</si>
  <si>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</si>
  <si>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</si>
  <si>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</si>
  <si>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</si>
  <si>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</si>
  <si>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</si>
  <si>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</si>
  <si>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</si>
  <si>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</si>
  <si>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</si>
  <si>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</si>
  <si>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</si>
  <si>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</si>
  <si>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</si>
  <si>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</si>
  <si>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</si>
  <si>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</si>
  <si>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</si>
  <si>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</si>
  <si>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</si>
  <si>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</si>
  <si>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</si>
  <si>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</si>
  <si>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</si>
  <si>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</si>
  <si>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</si>
  <si>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</si>
  <si>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</si>
  <si>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</si>
  <si>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</si>
  <si>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</si>
  <si>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</si>
  <si>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</si>
  <si>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</si>
  <si>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</si>
  <si>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</si>
  <si>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</si>
  <si>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</si>
  <si>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</si>
  <si>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</si>
  <si>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</si>
  <si>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</si>
  <si>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</si>
  <si>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</si>
  <si>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</si>
  <si>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</si>
  <si>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</si>
  <si>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</si>
  <si>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</si>
  <si>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</si>
  <si>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</si>
  <si>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</si>
  <si>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</si>
  <si>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</si>
  <si>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</si>
  <si>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</si>
  <si>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</si>
  <si>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</si>
  <si>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</si>
  <si>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</si>
  <si>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</si>
  <si>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</si>
  <si>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</si>
  <si>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</si>
  <si>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</si>
  <si>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</si>
  <si>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</si>
  <si>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</si>
  <si>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</si>
  <si>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</si>
  <si>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</si>
  <si>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</si>
  <si>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</si>
  <si>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</si>
  <si>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</si>
  <si>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</si>
  <si>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</si>
  <si>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</si>
  <si>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</si>
  <si>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</si>
  <si>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</si>
  <si>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</si>
  <si>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</si>
  <si>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</si>
  <si>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</si>
  <si>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</si>
  <si>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</si>
  <si>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</si>
  <si>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</si>
  <si>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</si>
  <si>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</si>
  <si>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</si>
  <si>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</si>
  <si>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</si>
  <si>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</si>
  <si>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</si>
  <si>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</si>
  <si>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</si>
  <si>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</si>
  <si>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</si>
  <si>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</si>
  <si>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</si>
  <si>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</si>
  <si>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</si>
  <si>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</si>
  <si>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</si>
  <si>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</si>
  <si>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</si>
  <si>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</si>
  <si>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</si>
  <si>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</si>
  <si>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</si>
  <si>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</si>
  <si>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</si>
  <si>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</si>
  <si>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</si>
  <si>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</si>
  <si>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</si>
  <si>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</si>
  <si>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</si>
  <si>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</si>
  <si>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</si>
  <si>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</si>
  <si>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</si>
  <si>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</si>
  <si>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</si>
  <si>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</si>
  <si>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</si>
  <si>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</si>
  <si>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</si>
  <si>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</si>
  <si>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</si>
  <si>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</si>
  <si>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</si>
  <si>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</si>
  <si>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</si>
  <si>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</si>
  <si>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</si>
  <si>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</si>
  <si>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</si>
  <si>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</si>
  <si>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</si>
  <si>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</si>
  <si>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</si>
  <si>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</si>
  <si>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</si>
  <si>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</si>
  <si>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</si>
  <si>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</si>
  <si>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</si>
  <si>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</si>
  <si>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</si>
  <si>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</si>
  <si>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</si>
  <si>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</si>
  <si>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</si>
  <si>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</si>
  <si>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</si>
  <si>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</si>
  <si>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</si>
  <si>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</si>
  <si>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</si>
  <si>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</si>
  <si>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</si>
  <si>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</si>
  <si>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</si>
  <si>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</si>
  <si>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</si>
  <si>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</si>
  <si>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</si>
  <si>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</si>
  <si>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</si>
  <si>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</si>
  <si>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</si>
  <si>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</si>
  <si>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</si>
  <si>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</si>
  <si>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</si>
  <si>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</si>
  <si>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</si>
  <si>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</si>
  <si>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</si>
  <si>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</si>
  <si>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</si>
  <si>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</si>
  <si>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</si>
  <si>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</si>
  <si>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</si>
  <si>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</si>
  <si>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</si>
  <si>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</si>
  <si>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</si>
  <si>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</si>
  <si>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</si>
  <si>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</si>
  <si>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</si>
  <si>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</si>
  <si>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</si>
  <si>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</si>
  <si>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</si>
  <si>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</si>
  <si>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</si>
  <si>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</si>
  <si>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</si>
  <si>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</si>
  <si>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</si>
  <si>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</si>
  <si>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</si>
  <si>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</si>
  <si>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</si>
  <si>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</si>
  <si>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</si>
  <si>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</si>
  <si>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</si>
  <si>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</si>
  <si>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</si>
  <si>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</si>
  <si>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</si>
  <si>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</si>
  <si>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</si>
  <si>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</si>
  <si>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</si>
  <si>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</si>
  <si>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</si>
  <si>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</si>
  <si>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</si>
  <si>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</si>
  <si>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</si>
  <si>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</si>
  <si>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</si>
  <si>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</si>
  <si>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</si>
  <si>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</si>
  <si>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</si>
  <si>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</si>
  <si>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</si>
  <si>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</si>
  <si>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</si>
  <si>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</si>
  <si>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</si>
  <si>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</si>
  <si>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</si>
  <si>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</si>
  <si>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</si>
  <si>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</si>
  <si>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</si>
  <si>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</si>
  <si>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</si>
  <si>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</si>
  <si>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</si>
  <si>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</si>
  <si>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</si>
  <si>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</si>
  <si>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</si>
  <si>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</si>
  <si>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</si>
  <si>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</si>
  <si>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</si>
  <si>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</si>
  <si>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</si>
  <si>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</si>
  <si>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</si>
  <si>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</si>
  <si>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</si>
  <si>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</si>
  <si>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</si>
  <si>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</si>
  <si>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</si>
  <si>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</si>
  <si>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</si>
  <si>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</si>
  <si>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</si>
  <si>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</si>
  <si>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</si>
  <si>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</si>
  <si>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</si>
  <si>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</si>
  <si>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</si>
  <si>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</si>
  <si>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</si>
  <si>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</si>
  <si>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</si>
  <si>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</si>
  <si>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</si>
  <si>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</si>
  <si>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</si>
  <si>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</si>
  <si>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</si>
  <si>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</si>
  <si>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</si>
  <si>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</si>
  <si>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</si>
  <si>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</si>
  <si>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</si>
  <si>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</si>
  <si>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</si>
  <si>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</si>
  <si>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</si>
  <si>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</si>
  <si>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</si>
  <si>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</si>
  <si>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</si>
  <si>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</si>
  <si>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</si>
  <si>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</si>
  <si>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</si>
  <si>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</si>
  <si>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</si>
  <si>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</si>
  <si>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</si>
  <si>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</si>
  <si>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</si>
  <si>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</si>
  <si>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</si>
  <si>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</si>
  <si>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</si>
  <si>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</si>
  <si>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</si>
  <si>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</si>
  <si>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</si>
  <si>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</si>
  <si>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</si>
  <si>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</si>
  <si>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</si>
  <si>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</si>
  <si>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</si>
  <si>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</si>
  <si>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</si>
  <si>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</si>
  <si>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</si>
  <si>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</si>
  <si>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</si>
  <si>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</si>
  <si>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</si>
  <si>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</si>
  <si>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</si>
  <si>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</si>
  <si>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</si>
  <si>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</si>
  <si>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</si>
  <si>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</si>
  <si>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</si>
  <si>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</si>
  <si>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</si>
  <si>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</si>
  <si>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</si>
  <si>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</si>
  <si>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</si>
  <si>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</si>
  <si>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</si>
  <si>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</si>
  <si>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</si>
  <si>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</si>
  <si>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</si>
  <si>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</si>
  <si>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</si>
  <si>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</si>
  <si>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</si>
  <si>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</si>
  <si>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</si>
  <si>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</si>
  <si>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</si>
  <si>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</si>
  <si>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</si>
  <si>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</si>
  <si>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</si>
  <si>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</si>
  <si>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</si>
  <si>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</si>
  <si>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</si>
  <si>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</si>
  <si>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</si>
  <si>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</si>
  <si>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</si>
  <si>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</si>
  <si>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</si>
  <si>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</si>
  <si>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</si>
  <si>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</si>
  <si>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</si>
  <si>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</si>
  <si>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</si>
  <si>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</si>
  <si>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</si>
  <si>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</si>
  <si>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</si>
  <si>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</si>
  <si>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</si>
  <si>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</si>
  <si>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</si>
  <si>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</si>
  <si>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</si>
  <si>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</si>
  <si>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</si>
  <si>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</si>
  <si>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</si>
  <si>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</si>
  <si>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</si>
  <si>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</si>
  <si>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</si>
  <si>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</si>
  <si>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</si>
  <si>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</si>
  <si>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</si>
  <si>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</si>
  <si>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</si>
  <si>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</si>
  <si>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</si>
  <si>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</si>
  <si>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</si>
  <si>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</si>
  <si>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</si>
  <si>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</si>
  <si>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</si>
  <si>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</si>
  <si>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</si>
  <si>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</si>
  <si>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</si>
  <si>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</si>
  <si>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</si>
  <si>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</si>
  <si>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</si>
  <si>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</si>
  <si>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</si>
  <si>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</si>
  <si>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</si>
  <si>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</si>
  <si>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</si>
  <si>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</si>
  <si>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</si>
  <si>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</si>
  <si>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</si>
  <si>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</si>
  <si>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</si>
  <si>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</si>
  <si>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</si>
  <si>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</si>
  <si>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</si>
  <si>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</si>
  <si>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</si>
  <si>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</si>
  <si>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</si>
  <si>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</si>
  <si>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</si>
  <si>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</si>
  <si>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</si>
  <si>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</si>
  <si>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</si>
  <si>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</si>
  <si>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</si>
  <si>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</si>
  <si>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</si>
  <si>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</si>
  <si>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</si>
  <si>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</si>
  <si>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</si>
  <si>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</si>
  <si>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</si>
  <si>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</si>
  <si>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</si>
  <si>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</si>
  <si>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</si>
  <si>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</si>
  <si>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</si>
  <si>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</si>
  <si>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</si>
  <si>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</si>
  <si>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</si>
  <si>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</si>
  <si>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</si>
  <si>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</si>
  <si>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</si>
  <si>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</si>
  <si>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</si>
  <si>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</si>
  <si>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</si>
  <si>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</si>
  <si>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</si>
  <si>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</si>
  <si>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</si>
  <si>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</si>
  <si>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</si>
  <si>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</si>
  <si>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</si>
  <si>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</si>
  <si>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</si>
  <si>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</si>
  <si>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</si>
  <si>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</si>
  <si>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</si>
  <si>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</si>
  <si>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</si>
  <si>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</si>
  <si>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</si>
  <si>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</si>
  <si>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</si>
  <si>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</si>
  <si>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</si>
  <si>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</si>
  <si>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</si>
  <si>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</si>
  <si>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</si>
  <si>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</si>
  <si>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</si>
  <si>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</si>
  <si>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</si>
  <si>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</si>
  <si>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</si>
  <si>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</si>
  <si>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</si>
  <si>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</si>
  <si>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</si>
  <si>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</si>
  <si>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</si>
  <si>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</si>
  <si>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</si>
  <si>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</si>
  <si>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</si>
  <si>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</si>
  <si>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</si>
  <si>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</si>
  <si>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</si>
  <si>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</si>
  <si>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</si>
  <si>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</si>
  <si>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</si>
  <si>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</si>
  <si>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</si>
  <si>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</si>
  <si>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</si>
  <si>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</si>
  <si>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</si>
  <si>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</si>
  <si>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</si>
  <si>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</si>
  <si>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</si>
  <si>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</si>
  <si>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</si>
  <si>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</si>
  <si>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</si>
  <si>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</si>
  <si>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</si>
  <si>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</si>
  <si>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</si>
  <si>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</si>
  <si>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</si>
  <si>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</si>
  <si>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</si>
  <si>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</si>
  <si>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</si>
  <si>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</si>
  <si>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</si>
  <si>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</si>
  <si>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</si>
  <si>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</si>
  <si>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</si>
  <si>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</si>
  <si>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</si>
  <si>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</si>
  <si>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</si>
  <si>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</si>
  <si>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</si>
  <si>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</si>
  <si>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</si>
  <si>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</si>
  <si>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</si>
  <si>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</si>
  <si>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</si>
  <si>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</si>
  <si>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</si>
  <si>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</si>
  <si>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</si>
  <si>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</si>
  <si>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</si>
  <si>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</si>
  <si>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</si>
  <si>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</si>
  <si>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</si>
  <si>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</si>
  <si>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</si>
  <si>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</si>
  <si>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</si>
  <si>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</si>
  <si>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</si>
  <si>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</si>
  <si>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</si>
  <si>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</si>
  <si>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</si>
  <si>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</si>
  <si>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</si>
  <si>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</si>
  <si>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</si>
  <si>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</si>
  <si>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</si>
  <si>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</si>
  <si>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</si>
  <si>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</si>
  <si>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</si>
  <si>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</si>
  <si>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</si>
  <si>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</si>
  <si>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</si>
  <si>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</si>
  <si>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</si>
  <si>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</si>
  <si>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</si>
  <si>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</si>
  <si>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</si>
  <si>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</si>
  <si>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</si>
  <si>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</si>
  <si>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</si>
  <si>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</si>
  <si>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</si>
  <si>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</si>
  <si>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</si>
  <si>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</si>
  <si>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</si>
  <si>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</si>
  <si>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</si>
  <si>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</si>
  <si>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</si>
  <si>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</si>
  <si>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</si>
  <si>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</si>
  <si>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</si>
  <si>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</si>
  <si>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</si>
  <si>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</si>
  <si>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</si>
  <si>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</si>
  <si>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</si>
  <si>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</si>
  <si>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</si>
  <si>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</si>
  <si>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</si>
  <si>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</si>
  <si>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</si>
  <si>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</si>
  <si>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</si>
  <si>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</si>
  <si>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</si>
  <si>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</si>
  <si>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</si>
  <si>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</si>
  <si>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</si>
  <si>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</si>
  <si>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</si>
  <si>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</si>
  <si>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</si>
  <si>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</si>
  <si>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</si>
  <si>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</si>
  <si>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</si>
  <si>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</si>
  <si>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</si>
  <si>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</si>
  <si>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</si>
  <si>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</si>
  <si>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</si>
  <si>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</si>
  <si>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</si>
  <si>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</si>
  <si>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</si>
  <si>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</si>
  <si>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</si>
  <si>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</si>
  <si>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</si>
  <si>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</si>
  <si>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</si>
  <si>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</si>
  <si>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</si>
  <si>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</si>
  <si>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</si>
  <si>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</si>
  <si>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</si>
  <si>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</si>
  <si>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</si>
  <si>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</si>
  <si>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</si>
  <si>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</si>
  <si>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</si>
  <si>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</si>
  <si>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</si>
  <si>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</si>
  <si>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</si>
  <si>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</si>
  <si>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</si>
  <si>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</si>
  <si>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</si>
  <si>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</si>
  <si>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</si>
  <si>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</si>
  <si>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</si>
  <si>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</si>
  <si>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</si>
  <si>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</si>
  <si>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</si>
  <si>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</si>
  <si>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</si>
  <si>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</si>
  <si>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</si>
  <si>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</si>
  <si>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</si>
  <si>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</si>
  <si>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</si>
  <si>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</si>
  <si>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</si>
  <si>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</si>
  <si>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</si>
  <si>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</si>
  <si>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</si>
  <si>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</si>
  <si>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</si>
  <si>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</si>
  <si>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</si>
  <si>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</si>
  <si>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</si>
  <si>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</si>
  <si>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</si>
  <si>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</si>
  <si>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</si>
  <si>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</si>
  <si>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</si>
  <si>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</si>
  <si>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</si>
  <si>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</si>
  <si>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</si>
  <si>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</si>
  <si>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</si>
  <si>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</si>
  <si>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</si>
  <si>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</si>
  <si>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</si>
  <si>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</si>
  <si>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</si>
  <si>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</si>
  <si>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</si>
  <si>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</si>
  <si>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</si>
  <si>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</si>
  <si>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</si>
  <si>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</si>
  <si>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</si>
  <si>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</si>
  <si>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</si>
  <si>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</si>
  <si>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</si>
  <si>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</si>
  <si>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</si>
  <si>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</si>
  <si>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</si>
  <si>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</si>
  <si>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</si>
  <si>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</si>
  <si>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</si>
  <si>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</si>
  <si>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</si>
  <si>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</si>
  <si>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</si>
  <si>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</si>
  <si>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</si>
  <si>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</si>
  <si>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</si>
  <si>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</si>
  <si>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</si>
  <si>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</si>
  <si>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</si>
  <si>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</si>
  <si>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</si>
  <si>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</si>
  <si>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</si>
  <si>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</si>
  <si>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</si>
  <si>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</si>
  <si>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</si>
  <si>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</si>
  <si>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</si>
  <si>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</si>
  <si>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</si>
  <si>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</si>
  <si>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</si>
  <si>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</si>
  <si>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</si>
  <si>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</si>
  <si>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</si>
  <si>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</si>
  <si>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</si>
  <si>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</si>
  <si>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</si>
  <si>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</si>
  <si>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</si>
  <si>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</si>
  <si>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</si>
  <si>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</si>
  <si>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</si>
  <si>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</si>
  <si>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</si>
  <si>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</si>
  <si>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</si>
  <si>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</si>
  <si>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</si>
  <si>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</si>
  <si>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</si>
  <si>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</si>
  <si>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</si>
  <si>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</si>
  <si>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</si>
  <si>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</si>
  <si>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</si>
  <si>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</si>
  <si>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</si>
  <si>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</si>
  <si>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</si>
  <si>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</si>
  <si>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</si>
  <si>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</si>
  <si>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</si>
  <si>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</si>
  <si>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</si>
  <si>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</si>
  <si>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</si>
  <si>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</si>
  <si>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</si>
  <si>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</si>
  <si>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</si>
  <si>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</si>
  <si>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</si>
  <si>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</si>
  <si>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</si>
  <si>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</si>
  <si>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</si>
  <si>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</si>
  <si>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</si>
  <si>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</si>
  <si>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</si>
  <si>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</si>
  <si>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</si>
  <si>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</si>
  <si>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</si>
  <si>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</si>
  <si>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</si>
  <si>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</si>
  <si>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</si>
  <si>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</si>
  <si>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</si>
  <si>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</si>
  <si>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</si>
  <si>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</si>
  <si>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</si>
  <si>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</si>
  <si>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</si>
  <si>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</si>
  <si>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</si>
  <si>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</si>
  <si>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</si>
  <si>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</si>
  <si>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</si>
  <si>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</si>
  <si>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</si>
  <si>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</si>
  <si>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</si>
  <si>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</si>
  <si>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</si>
  <si>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</si>
  <si>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</si>
  <si>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</si>
  <si>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</si>
  <si>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</si>
  <si>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</si>
  <si>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</si>
  <si>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</si>
  <si>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</si>
  <si>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</si>
  <si>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</si>
  <si>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</si>
  <si>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</si>
  <si>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</si>
  <si>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</si>
  <si>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</si>
  <si>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</si>
  <si>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</si>
  <si>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</si>
  <si>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</si>
  <si>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</si>
  <si>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</si>
  <si>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</si>
  <si>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</si>
  <si>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</si>
  <si>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</si>
  <si>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</si>
  <si>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</si>
  <si>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</si>
  <si>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</si>
  <si>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</si>
  <si>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</si>
  <si>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</si>
  <si>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</si>
  <si>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</si>
  <si>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</si>
  <si>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</si>
  <si>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</si>
  <si>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</si>
  <si>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</si>
  <si>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</si>
  <si>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</si>
  <si>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</si>
  <si>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</si>
  <si>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</si>
  <si>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</si>
  <si>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</si>
  <si>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</si>
  <si>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</si>
  <si>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</si>
  <si>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</si>
  <si>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</si>
  <si>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</si>
  <si>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</si>
  <si>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</si>
  <si>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</si>
  <si>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</si>
  <si>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</si>
  <si>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</si>
  <si>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</si>
  <si>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</si>
  <si>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</si>
  <si>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</si>
  <si>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</si>
  <si>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</si>
  <si>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</si>
  <si>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</si>
  <si>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</si>
  <si>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</si>
  <si>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</si>
  <si>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</si>
  <si>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</si>
  <si>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</si>
  <si>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</si>
  <si>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</si>
  <si>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</si>
  <si>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</si>
  <si>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</si>
  <si>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</si>
  <si>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</si>
  <si>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</si>
  <si>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</si>
  <si>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</si>
  <si>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</si>
  <si>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</si>
  <si>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</si>
  <si>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</si>
  <si>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</si>
  <si>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</si>
  <si>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</si>
  <si>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</si>
  <si>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</si>
  <si>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</si>
  <si>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</si>
  <si>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</si>
  <si>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</si>
  <si>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</si>
  <si>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</si>
  <si>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</si>
  <si>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</si>
  <si>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</si>
  <si>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</si>
  <si>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</si>
  <si>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</si>
  <si>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</si>
  <si>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</si>
  <si>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</si>
  <si>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</si>
  <si>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</si>
  <si>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</si>
  <si>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</si>
  <si>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</si>
  <si>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</si>
  <si>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</si>
  <si>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</si>
  <si>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</si>
  <si>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</si>
  <si>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</si>
  <si>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</si>
  <si>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</si>
  <si>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</si>
  <si>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</si>
  <si>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</si>
  <si>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</si>
  <si>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</si>
  <si>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</si>
  <si>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</si>
  <si>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</si>
  <si>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</si>
  <si>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</si>
  <si>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</si>
  <si>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</si>
  <si>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</si>
  <si>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</si>
  <si>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</si>
  <si>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</si>
  <si>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</si>
  <si>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</si>
  <si>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</si>
  <si>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</si>
  <si>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</si>
  <si>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</si>
  <si>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</si>
  <si>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</si>
  <si>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</si>
  <si>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</si>
  <si>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</si>
  <si>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</si>
  <si>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</si>
  <si>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</si>
  <si>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</si>
  <si>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</si>
  <si>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</si>
  <si>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</si>
  <si>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</si>
  <si>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</si>
  <si>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</si>
  <si>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</si>
  <si>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</si>
  <si>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</si>
  <si>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</si>
  <si>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</si>
  <si>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</si>
  <si>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</si>
  <si>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</si>
  <si>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</si>
  <si>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</si>
  <si>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</si>
  <si>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</si>
  <si>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</si>
  <si>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</si>
  <si>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</si>
  <si>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</si>
  <si>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</si>
  <si>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</si>
  <si>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</si>
  <si>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</si>
  <si>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</si>
  <si>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</si>
  <si>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</si>
  <si>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</si>
  <si>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</si>
  <si>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</si>
  <si>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</si>
  <si>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</si>
  <si>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</si>
  <si>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</si>
  <si>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</si>
  <si>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</si>
  <si>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</si>
  <si>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</si>
  <si>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</si>
  <si>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</si>
  <si>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</si>
  <si>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</si>
  <si>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</si>
  <si>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</si>
  <si>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</si>
  <si>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</si>
  <si>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</si>
  <si>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</si>
  <si>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</si>
  <si>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</si>
  <si>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</si>
  <si>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</si>
  <si>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</si>
  <si>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</si>
  <si>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</si>
  <si>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</si>
  <si>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</si>
  <si>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</si>
  <si>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</si>
  <si>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</si>
  <si>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</si>
  <si>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</si>
  <si>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</si>
  <si>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</si>
  <si>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</si>
  <si>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</si>
  <si>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</si>
  <si>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</si>
  <si>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</si>
  <si>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</si>
  <si>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</si>
  <si>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</si>
  <si>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</si>
  <si>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</si>
  <si>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</si>
  <si>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</si>
  <si>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</si>
  <si>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</si>
  <si>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</si>
  <si>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</si>
  <si>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</si>
  <si>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</si>
  <si>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</si>
  <si>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</si>
  <si>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</si>
  <si>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</si>
  <si>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</si>
  <si>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</si>
  <si>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</si>
  <si>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</si>
  <si>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</si>
  <si>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</si>
  <si>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</si>
  <si>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</si>
  <si>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</si>
  <si>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</si>
  <si>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</si>
  <si>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</si>
  <si>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</si>
  <si>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</si>
  <si>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</si>
  <si>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</si>
  <si>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</si>
  <si>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</si>
  <si>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</si>
  <si>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</si>
  <si>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</si>
  <si>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</si>
  <si>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</si>
  <si>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</si>
  <si>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</si>
  <si>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</si>
  <si>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</si>
  <si>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</si>
  <si>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</si>
  <si>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</si>
  <si>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</si>
  <si>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</si>
  <si>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</si>
  <si>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</si>
  <si>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</si>
  <si>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</si>
  <si>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</si>
  <si>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</si>
  <si>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</si>
  <si>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</si>
  <si>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</si>
  <si>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</si>
  <si>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</si>
  <si>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</si>
  <si>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</si>
  <si>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</si>
  <si>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</si>
  <si>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</si>
  <si>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</si>
  <si>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</si>
  <si>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</si>
  <si>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</si>
  <si>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</si>
  <si>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</si>
  <si>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</si>
  <si>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</si>
  <si>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</si>
  <si>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</si>
  <si>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</si>
  <si>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</si>
  <si>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</si>
  <si>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</si>
  <si>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</si>
  <si>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</si>
  <si>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</si>
  <si>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</si>
  <si>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</si>
  <si>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</si>
  <si>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</si>
  <si>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</si>
  <si>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</si>
  <si>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</si>
  <si>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</si>
  <si>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</si>
  <si>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</si>
  <si>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</si>
  <si>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</si>
  <si>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</si>
  <si>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</si>
  <si>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</si>
  <si>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</si>
  <si>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</si>
  <si>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</si>
  <si>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</si>
  <si>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</si>
  <si>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</si>
  <si>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</si>
  <si>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</si>
  <si>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</si>
  <si>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</si>
  <si>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</si>
  <si>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</si>
  <si>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</si>
  <si>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</si>
  <si>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</si>
  <si>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</si>
  <si>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</si>
  <si>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</si>
  <si>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</si>
  <si>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</si>
  <si>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</si>
  <si>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</si>
  <si>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</si>
  <si>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</si>
  <si>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</si>
  <si>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</si>
  <si>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</si>
  <si>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</si>
  <si>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</si>
  <si>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</si>
  <si>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</si>
  <si>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</si>
  <si>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</si>
  <si>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</si>
  <si>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</si>
  <si>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</si>
  <si>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</si>
  <si>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</si>
  <si>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</si>
  <si>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</si>
  <si>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</si>
  <si>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</si>
  <si>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</si>
  <si>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</si>
  <si>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</si>
  <si>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</si>
  <si>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</si>
  <si>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</si>
  <si>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</si>
  <si>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</si>
  <si>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</si>
  <si>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</si>
  <si>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</si>
  <si>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</si>
  <si>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</si>
  <si>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</si>
  <si>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</si>
  <si>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</si>
  <si>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</si>
  <si>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</si>
  <si>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</si>
  <si>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</si>
  <si>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</si>
  <si>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</si>
  <si>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</si>
  <si>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</si>
  <si>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</si>
  <si>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</si>
  <si>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</si>
  <si>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</si>
  <si>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</si>
  <si>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</si>
  <si>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</si>
  <si>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</si>
  <si>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</si>
  <si>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</si>
  <si>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</si>
  <si>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</si>
  <si>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</si>
  <si>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</si>
  <si>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</si>
  <si>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</si>
  <si>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</si>
  <si>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</si>
  <si>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</si>
  <si>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</si>
  <si>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</si>
  <si>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</si>
  <si>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</si>
  <si>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</si>
  <si>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</si>
  <si>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</si>
  <si>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</si>
  <si>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</si>
  <si>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</si>
  <si>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</si>
  <si>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</si>
  <si>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</si>
  <si>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</si>
  <si>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</si>
  <si>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</si>
  <si>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</si>
  <si>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</si>
  <si>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</si>
  <si>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</si>
  <si>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</si>
  <si>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</si>
  <si>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</si>
  <si>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</si>
  <si>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</si>
  <si>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</si>
  <si>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</si>
  <si>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</si>
  <si>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</si>
  <si>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</si>
  <si>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</si>
  <si>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</si>
  <si>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</si>
  <si>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</si>
  <si>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</si>
  <si>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</si>
  <si>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</si>
  <si>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</si>
  <si>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</si>
  <si>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</si>
  <si>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</si>
  <si>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</si>
  <si>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</si>
  <si>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</si>
  <si>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</si>
  <si>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</si>
  <si>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</si>
  <si>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</si>
  <si>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</si>
  <si>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</si>
  <si>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</si>
  <si>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</si>
  <si>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</si>
  <si>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</si>
  <si>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</si>
  <si>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</si>
  <si>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</si>
  <si>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</si>
  <si>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</si>
  <si>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</si>
  <si>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</si>
  <si>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</si>
  <si>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</si>
  <si>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</si>
  <si>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</si>
  <si>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</si>
  <si>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</si>
  <si>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</si>
  <si>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</si>
  <si>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</si>
  <si>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</si>
  <si>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</si>
  <si>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</si>
  <si>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</si>
  <si>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</si>
  <si>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</si>
  <si>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</si>
  <si>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</si>
  <si>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</si>
  <si>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</si>
  <si>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</si>
  <si>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</si>
  <si>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</si>
  <si>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</si>
  <si>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</si>
  <si>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</si>
  <si>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</si>
  <si>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</si>
  <si>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</si>
  <si>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</si>
  <si>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</si>
  <si>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</si>
  <si>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</si>
  <si>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</si>
  <si>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</si>
  <si>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</si>
  <si>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</si>
  <si>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</si>
  <si>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</si>
  <si>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</si>
  <si>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</si>
  <si>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</si>
  <si>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</si>
  <si>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</si>
  <si>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</si>
  <si>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</si>
  <si>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</si>
  <si>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</si>
  <si>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</si>
  <si>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</si>
  <si>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</si>
  <si>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</si>
  <si>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</si>
  <si>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</si>
  <si>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</si>
  <si>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</si>
  <si>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</si>
  <si>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</si>
  <si>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</si>
  <si>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</si>
  <si>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</si>
  <si>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</si>
  <si>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</si>
  <si>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</si>
  <si>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</si>
  <si>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</si>
  <si>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</si>
  <si>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</si>
  <si>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</si>
  <si>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</si>
  <si>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</si>
  <si>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</si>
  <si>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</si>
  <si>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</si>
  <si>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</si>
  <si>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</si>
  <si>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</si>
  <si>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</si>
  <si>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</si>
  <si>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</si>
  <si>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</si>
  <si>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</si>
  <si>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</si>
  <si>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</si>
  <si>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</si>
  <si>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</si>
  <si>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</si>
  <si>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</si>
  <si>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</si>
  <si>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</si>
  <si>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</si>
  <si>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</si>
  <si>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</si>
  <si>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</si>
  <si>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</si>
  <si>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</si>
  <si>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</si>
  <si>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</si>
  <si>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</si>
  <si>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</si>
  <si>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</si>
  <si>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</si>
  <si>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</si>
  <si>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</si>
  <si>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</si>
  <si>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</si>
  <si>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</si>
  <si>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</si>
  <si>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</si>
  <si>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</si>
  <si>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</si>
  <si>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</si>
  <si>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</si>
  <si>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</si>
  <si>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</si>
  <si>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</si>
  <si>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</si>
  <si>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</si>
  <si>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</si>
  <si>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</si>
  <si>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</si>
  <si>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</si>
  <si>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</si>
  <si>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</si>
  <si>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</si>
  <si>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</si>
  <si>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</si>
  <si>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</si>
  <si>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</si>
  <si>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</si>
  <si>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</si>
  <si>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</si>
  <si>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</si>
  <si>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</si>
  <si>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</si>
  <si>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</si>
  <si>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</si>
  <si>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</si>
  <si>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</si>
  <si>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</si>
  <si>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</si>
  <si>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</si>
  <si>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</si>
  <si>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</si>
  <si>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</si>
  <si>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</si>
  <si>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</si>
  <si>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</si>
  <si>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</si>
  <si>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</si>
  <si>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</si>
  <si>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</si>
  <si>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</si>
  <si>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</si>
  <si>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</si>
  <si>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</si>
  <si>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</si>
  <si>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</si>
  <si>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</si>
  <si>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</si>
  <si>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</si>
  <si>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</si>
  <si>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</si>
  <si>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</si>
  <si>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</si>
  <si>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</si>
  <si>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</si>
  <si>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</si>
  <si>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</si>
  <si>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</si>
  <si>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</si>
  <si>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</si>
  <si>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</si>
  <si>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</si>
  <si>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</si>
  <si>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</si>
  <si>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</si>
  <si>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</si>
  <si>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</si>
  <si>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</si>
  <si>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</si>
  <si>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</si>
  <si>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</si>
  <si>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</si>
  <si>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</si>
  <si>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</si>
  <si>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</si>
  <si>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</si>
  <si>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</si>
  <si>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</si>
  <si>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</si>
  <si>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</si>
  <si>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</si>
  <si>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</si>
  <si>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</si>
  <si>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</si>
  <si>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</si>
  <si>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</si>
  <si>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</si>
  <si>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</si>
  <si>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</si>
  <si>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</si>
  <si>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</si>
  <si>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</si>
  <si>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</si>
  <si>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</si>
  <si>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</si>
  <si>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</si>
  <si>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</si>
  <si>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</si>
  <si>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</si>
  <si>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</si>
  <si>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</si>
  <si>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</si>
  <si>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</si>
  <si>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</si>
  <si>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</si>
  <si>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</si>
  <si>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</si>
  <si>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</si>
  <si>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</si>
  <si>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</si>
  <si>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</si>
  <si>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</si>
  <si>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</si>
  <si>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</si>
  <si>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</si>
  <si>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</si>
  <si>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</si>
  <si>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</si>
  <si>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</si>
  <si>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</si>
  <si>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</si>
  <si>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</si>
  <si>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</si>
  <si>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</si>
  <si>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</si>
  <si>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</si>
  <si>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</si>
  <si>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</si>
  <si>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</si>
  <si>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</si>
  <si>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</si>
  <si>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</si>
  <si>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</si>
  <si>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</si>
  <si>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</si>
  <si>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</si>
  <si>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</si>
  <si>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</si>
  <si>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</si>
  <si>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</si>
  <si>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</si>
  <si>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</si>
  <si>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</si>
  <si>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</si>
  <si>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</si>
  <si>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</si>
  <si>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</si>
  <si>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</si>
  <si>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</si>
  <si>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</si>
  <si>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</si>
  <si>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</si>
  <si>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</si>
  <si>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</si>
  <si>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</si>
  <si>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</si>
  <si>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</si>
  <si>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</si>
  <si>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</si>
  <si>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</si>
  <si>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</si>
  <si>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</si>
  <si>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</si>
  <si>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</si>
  <si>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</si>
  <si>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</si>
  <si>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</si>
  <si>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</si>
  <si>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</si>
  <si>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</si>
  <si>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</si>
  <si>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</si>
  <si>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</si>
  <si>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</si>
  <si>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</si>
  <si>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</si>
  <si>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</si>
  <si>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</si>
  <si>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</si>
  <si>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</si>
  <si>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</si>
  <si>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</si>
  <si>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</si>
  <si>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</si>
  <si>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</si>
  <si>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</si>
  <si>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</si>
  <si>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</si>
  <si>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</si>
  <si>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</si>
  <si>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</si>
  <si>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</si>
  <si>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</si>
  <si>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</si>
  <si>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</si>
  <si>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</si>
  <si>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</si>
  <si>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</si>
  <si>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</si>
  <si>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</si>
  <si>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</si>
  <si>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</si>
  <si>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</si>
  <si>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</si>
  <si>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</si>
  <si>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</si>
  <si>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</si>
  <si>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</si>
  <si>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</si>
  <si>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</si>
  <si>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</si>
  <si>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</si>
  <si>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</si>
  <si>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</si>
  <si>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</si>
  <si>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</si>
  <si>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</si>
  <si>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</si>
  <si>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</si>
  <si>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</si>
  <si>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</si>
  <si>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</si>
  <si>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</si>
  <si>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</si>
  <si>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</si>
  <si>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</si>
  <si>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</si>
  <si>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</si>
  <si>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</si>
  <si>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</si>
  <si>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</si>
  <si>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</si>
  <si>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</si>
  <si>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</si>
  <si>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</si>
  <si>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</si>
  <si>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</si>
  <si>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</si>
  <si>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</si>
  <si>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</si>
  <si>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</si>
  <si>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</si>
  <si>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</si>
  <si>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</si>
  <si>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</si>
  <si>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</si>
  <si>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</si>
  <si>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</si>
  <si>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</si>
  <si>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</si>
  <si>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</si>
  <si>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</si>
  <si>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</si>
  <si>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</si>
  <si>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</si>
  <si>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</si>
  <si>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</si>
  <si>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</si>
  <si>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</si>
  <si>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</si>
  <si>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</si>
  <si>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</si>
  <si>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</si>
  <si>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</si>
  <si>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</si>
  <si>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</si>
  <si>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</si>
  <si>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</si>
  <si>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</si>
  <si>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</si>
  <si>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</si>
  <si>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</si>
  <si>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</si>
  <si>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</si>
  <si>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</si>
  <si>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</si>
  <si>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</si>
  <si>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</si>
  <si>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</si>
  <si>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</si>
  <si>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</si>
  <si>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</si>
  <si>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</si>
  <si>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</si>
  <si>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</si>
  <si>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</si>
  <si>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</si>
  <si>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</si>
  <si>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</si>
  <si>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</si>
  <si>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</si>
  <si>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</si>
  <si>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</si>
  <si>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</si>
  <si>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</si>
  <si>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</si>
  <si>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</si>
  <si>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</si>
  <si>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</si>
  <si>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</si>
  <si>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</si>
  <si>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</si>
  <si>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</si>
  <si>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</si>
  <si>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</si>
  <si>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</si>
  <si>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</si>
  <si>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</si>
  <si>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</si>
  <si>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</si>
  <si>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</si>
  <si>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</si>
  <si>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</si>
  <si>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</si>
  <si>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</si>
  <si>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</si>
  <si>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</si>
  <si>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</si>
  <si>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</si>
  <si>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</si>
  <si>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</si>
  <si>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</si>
  <si>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</si>
  <si>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</si>
  <si>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</si>
  <si>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</si>
  <si>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</si>
  <si>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</si>
  <si>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</si>
  <si>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</si>
  <si>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</si>
  <si>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</si>
  <si>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</si>
  <si>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</si>
  <si>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</si>
  <si>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</si>
  <si>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</si>
  <si>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</si>
  <si>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</si>
  <si>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</si>
  <si>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</si>
  <si>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</si>
  <si>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</si>
  <si>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</si>
  <si>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</si>
  <si>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</si>
  <si>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</si>
  <si>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</si>
  <si>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</si>
  <si>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</si>
  <si>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</si>
  <si>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</si>
  <si>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</si>
  <si>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</si>
  <si>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</si>
  <si>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</si>
  <si>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</si>
  <si>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</si>
  <si>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</si>
  <si>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</si>
  <si>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</si>
  <si>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</si>
  <si>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</si>
  <si>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</si>
  <si>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</si>
  <si>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</si>
  <si>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</si>
  <si>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</si>
  <si>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</si>
  <si>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</si>
  <si>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</si>
  <si>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</si>
  <si>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</si>
  <si>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</si>
  <si>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</si>
  <si>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</si>
  <si>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</si>
  <si>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</si>
  <si>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</si>
  <si>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</si>
  <si>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</si>
  <si>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</si>
  <si>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</si>
  <si>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</si>
  <si>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</si>
  <si>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</si>
  <si>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</si>
  <si>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</si>
  <si>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</si>
  <si>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</si>
  <si>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</si>
  <si>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</si>
  <si>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</si>
  <si>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</si>
  <si>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</si>
  <si>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</si>
  <si>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</si>
  <si>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</si>
  <si>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</si>
  <si>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</si>
  <si>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</si>
  <si>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</si>
  <si>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</si>
  <si>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</si>
  <si>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</si>
  <si>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</si>
  <si>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</si>
  <si>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</si>
  <si>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</si>
  <si>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</si>
  <si>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</si>
  <si>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</si>
  <si>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</si>
  <si>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</si>
  <si>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</si>
  <si>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</si>
  <si>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</si>
  <si>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</si>
  <si>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</si>
  <si>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</si>
  <si>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</si>
  <si>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</si>
  <si>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</si>
  <si>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</si>
  <si>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</si>
  <si>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</si>
  <si>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</si>
  <si>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</si>
  <si>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</si>
  <si>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</si>
  <si>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</si>
  <si>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</si>
  <si>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</si>
  <si>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</si>
  <si>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</si>
  <si>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</si>
  <si>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</si>
  <si>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</si>
  <si>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</si>
  <si>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</si>
  <si>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</si>
  <si>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</si>
  <si>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</si>
  <si>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</si>
  <si>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</si>
  <si>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</si>
  <si>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</si>
  <si>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</si>
  <si>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</si>
  <si>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</si>
  <si>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</si>
  <si>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</si>
  <si>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</si>
  <si>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</si>
  <si>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</si>
  <si>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</si>
  <si>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</si>
  <si>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</si>
  <si>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</si>
  <si>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</si>
  <si>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</si>
  <si>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</si>
  <si>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</si>
  <si>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</si>
  <si>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</si>
  <si>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</si>
  <si>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</si>
  <si>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</si>
  <si>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</si>
  <si>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</si>
  <si>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</si>
  <si>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</si>
  <si>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</si>
  <si>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</si>
  <si>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</si>
  <si>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</si>
  <si>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</si>
  <si>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</si>
  <si>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</si>
  <si>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</si>
  <si>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</si>
  <si>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</si>
  <si>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</si>
  <si>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</si>
  <si>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</si>
  <si>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</si>
  <si>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</si>
  <si>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</si>
  <si>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</si>
  <si>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</si>
  <si>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</si>
  <si>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</si>
  <si>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</si>
  <si>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</si>
  <si>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</si>
  <si>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</si>
  <si>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</si>
  <si>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</si>
  <si>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</si>
  <si>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</si>
  <si>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</si>
  <si>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</si>
  <si>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</si>
  <si>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</si>
  <si>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</si>
  <si>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</si>
  <si>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</si>
  <si>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</si>
  <si>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</si>
  <si>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</si>
  <si>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</si>
  <si>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</si>
  <si>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</si>
  <si>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</si>
  <si>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</si>
  <si>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</si>
  <si>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</si>
  <si>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</si>
  <si>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</si>
  <si>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</si>
  <si>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</si>
  <si>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</si>
  <si>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</si>
  <si>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</si>
  <si>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</si>
  <si>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</si>
  <si>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</si>
  <si>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</si>
  <si>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</si>
  <si>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</si>
  <si>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</si>
  <si>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</si>
  <si>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</si>
  <si>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</si>
  <si>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</si>
  <si>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</si>
  <si>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</si>
  <si>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</si>
  <si>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</si>
  <si>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</si>
  <si>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</si>
  <si>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</si>
  <si>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</si>
  <si>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</si>
  <si>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</si>
  <si>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</si>
  <si>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</si>
  <si>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</si>
  <si>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</si>
  <si>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</si>
  <si>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</si>
  <si>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</si>
  <si>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</si>
  <si>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</si>
  <si>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</si>
  <si>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</si>
  <si>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</si>
  <si>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</si>
  <si>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</si>
  <si>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</si>
  <si>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</si>
  <si>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</si>
  <si>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</si>
  <si>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</si>
  <si>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</si>
  <si>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</si>
  <si>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</si>
  <si>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</si>
  <si>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</si>
  <si>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</si>
  <si>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</si>
  <si>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</si>
  <si>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</si>
  <si>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</si>
  <si>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</si>
  <si>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</si>
  <si>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</si>
  <si>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</si>
  <si>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</si>
  <si>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</si>
  <si>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</si>
  <si>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</si>
  <si>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</si>
  <si>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</si>
  <si>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</si>
  <si>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</si>
  <si>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</si>
  <si>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</si>
  <si>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</si>
  <si>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</si>
  <si>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</si>
  <si>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</si>
  <si>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</si>
  <si>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</si>
  <si>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</si>
  <si>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</si>
  <si>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</si>
  <si>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</si>
  <si>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</si>
  <si>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</si>
  <si>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</si>
  <si>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</si>
  <si>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</si>
  <si>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</si>
  <si>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</si>
  <si>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</si>
  <si>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</si>
  <si>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</si>
  <si>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</si>
  <si>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</si>
  <si>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</si>
  <si>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</si>
  <si>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</si>
  <si>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</si>
  <si>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</si>
  <si>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</si>
  <si>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</si>
  <si>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</si>
  <si>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</si>
  <si>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</si>
  <si>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</si>
  <si>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</si>
  <si>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</si>
  <si>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</si>
  <si>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</si>
  <si>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</si>
  <si>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</si>
  <si>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</si>
  <si>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</si>
  <si>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</si>
  <si>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</si>
  <si>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</si>
  <si>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</si>
  <si>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</si>
  <si>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</si>
  <si>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</si>
  <si>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</si>
  <si>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</si>
  <si>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</si>
  <si>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</si>
  <si>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</si>
  <si>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</si>
  <si>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</si>
  <si>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</si>
  <si>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</si>
  <si>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</si>
  <si>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</si>
  <si>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</si>
  <si>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</si>
  <si>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</si>
  <si>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</si>
  <si>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</si>
  <si>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</si>
  <si>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</si>
  <si>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</si>
  <si>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</si>
  <si>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</si>
  <si>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</si>
  <si>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</si>
  <si>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</si>
  <si>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</si>
  <si>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</si>
  <si>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</si>
  <si>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</si>
  <si>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</si>
  <si>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</si>
  <si>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</si>
  <si>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</si>
  <si>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</si>
  <si>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</si>
  <si>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</si>
  <si>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</si>
  <si>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</si>
  <si>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</si>
  <si>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</si>
  <si>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</si>
  <si>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</si>
  <si>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</si>
  <si>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</si>
  <si>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</si>
  <si>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</si>
  <si>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</si>
  <si>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</si>
  <si>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</si>
  <si>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</si>
  <si>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</si>
  <si>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</si>
  <si>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</si>
  <si>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</si>
  <si>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</si>
  <si>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</si>
  <si>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</si>
  <si>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</si>
  <si>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</si>
  <si>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</si>
  <si>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</si>
  <si>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</si>
  <si>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</si>
  <si>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</si>
  <si>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</si>
  <si>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</si>
  <si>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</si>
  <si>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</si>
  <si>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</si>
  <si>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</si>
  <si>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</si>
  <si>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</si>
  <si>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</si>
  <si>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</si>
  <si>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</si>
  <si>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</si>
  <si>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</si>
  <si>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</si>
  <si>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</si>
  <si>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</si>
  <si>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</si>
  <si>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</si>
  <si>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</si>
  <si>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</si>
  <si>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</si>
  <si>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</si>
  <si>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</si>
  <si>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</si>
  <si>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</si>
  <si>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</si>
  <si>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</si>
  <si>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</si>
  <si>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</si>
  <si>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</si>
  <si>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</si>
  <si>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</si>
  <si>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</si>
  <si>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</si>
  <si>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</si>
  <si>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</si>
  <si>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</si>
  <si>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</si>
  <si>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</si>
  <si>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</si>
  <si>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</si>
  <si>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</si>
  <si>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</si>
  <si>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</si>
  <si>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</si>
  <si>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</si>
  <si>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</si>
  <si>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</si>
  <si>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</si>
  <si>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</si>
  <si>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</si>
  <si>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</si>
  <si>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</si>
  <si>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</si>
  <si>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</si>
  <si>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</si>
  <si>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</si>
  <si>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</si>
  <si>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</si>
  <si>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</si>
  <si>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</si>
  <si>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</si>
  <si>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</si>
  <si>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</si>
  <si>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</si>
  <si>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</si>
  <si>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</si>
  <si>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</si>
  <si>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</si>
  <si>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</si>
  <si>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</si>
  <si>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</si>
  <si>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</si>
  <si>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</si>
  <si>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</si>
  <si>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</si>
  <si>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</si>
  <si>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</si>
  <si>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</si>
  <si>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</si>
  <si>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</si>
  <si>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</si>
  <si>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</si>
  <si>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</si>
  <si>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</si>
  <si>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</si>
  <si>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</si>
  <si>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</si>
  <si>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</si>
  <si>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</si>
  <si>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</si>
  <si>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</si>
  <si>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</si>
  <si>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</si>
  <si>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</si>
  <si>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</si>
  <si>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</si>
  <si>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</si>
  <si>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</si>
  <si>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</si>
  <si>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</si>
  <si>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</si>
  <si>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</si>
  <si>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</si>
  <si>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</si>
  <si>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</si>
  <si>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</si>
  <si>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</si>
  <si>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</si>
  <si>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</si>
  <si>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</si>
  <si>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</si>
  <si>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</si>
  <si>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</si>
  <si>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</si>
  <si>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</si>
  <si>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</si>
  <si>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</si>
  <si>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</si>
  <si>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</si>
  <si>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</si>
  <si>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</si>
  <si>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</si>
  <si>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</si>
  <si>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</si>
  <si>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</si>
  <si>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</si>
  <si>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</si>
  <si>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</si>
  <si>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</si>
  <si>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</si>
  <si>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</si>
  <si>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</si>
  <si>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</si>
  <si>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</si>
  <si>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</si>
  <si>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</si>
  <si>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</si>
  <si>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</si>
  <si>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</si>
  <si>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</si>
  <si>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</si>
  <si>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</si>
  <si>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</si>
  <si>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</si>
  <si>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</si>
  <si>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</si>
  <si>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</si>
  <si>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</si>
  <si>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</si>
  <si>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</si>
  <si>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</si>
  <si>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</si>
  <si>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</si>
  <si>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</si>
  <si>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</si>
  <si>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</si>
  <si>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</si>
  <si>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</si>
  <si>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</si>
  <si>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</si>
  <si>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</si>
  <si>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</si>
  <si>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</si>
  <si>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</si>
  <si>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</si>
  <si>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</si>
  <si>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</si>
  <si>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</si>
  <si>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</si>
  <si>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</si>
  <si>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</si>
  <si>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</si>
  <si>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</si>
  <si>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</si>
  <si>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</si>
  <si>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</si>
  <si>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</si>
  <si>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</si>
  <si>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</si>
  <si>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</si>
  <si>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</si>
  <si>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</si>
  <si>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</si>
  <si>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</si>
  <si>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</si>
  <si>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</si>
  <si>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</si>
  <si>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</si>
  <si>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</si>
  <si>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</si>
  <si>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</si>
  <si>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</si>
  <si>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</si>
  <si>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</si>
  <si>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</si>
  <si>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</si>
  <si>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</si>
  <si>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</si>
  <si>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</si>
  <si>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</si>
  <si>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</si>
  <si>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</si>
  <si>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</si>
  <si>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</si>
  <si>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</si>
  <si>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</si>
  <si>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</si>
  <si>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</si>
  <si>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</si>
  <si>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</si>
  <si>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</si>
  <si>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</si>
  <si>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</si>
  <si>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</si>
  <si>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</si>
  <si>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</si>
  <si>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</si>
  <si>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</si>
  <si>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</si>
  <si>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</si>
  <si>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</si>
  <si>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</si>
  <si>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</si>
  <si>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</si>
  <si>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</si>
  <si>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</si>
  <si>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</si>
  <si>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</si>
  <si>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</si>
  <si>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</si>
  <si>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</si>
  <si>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</si>
  <si>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</si>
  <si>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</si>
  <si>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</si>
  <si>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</si>
  <si>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</si>
  <si>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</si>
  <si>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</si>
  <si>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</si>
  <si>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</si>
  <si>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</si>
  <si>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</si>
  <si>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</si>
  <si>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</si>
  <si>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</si>
  <si>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</si>
  <si>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</si>
  <si>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</si>
  <si>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</si>
  <si>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</si>
  <si>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</si>
  <si>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</si>
  <si>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</si>
  <si>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</si>
  <si>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</si>
  <si>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</si>
  <si>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</si>
  <si>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</si>
  <si>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</si>
  <si>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</si>
  <si>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</si>
  <si>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</si>
  <si>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</si>
  <si>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</si>
  <si>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</si>
  <si>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</si>
  <si>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</si>
  <si>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</si>
  <si>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</si>
  <si>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</si>
  <si>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</si>
  <si>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</si>
  <si>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</si>
  <si>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</si>
  <si>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</si>
  <si>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</si>
  <si>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</si>
  <si>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</si>
  <si>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</si>
  <si>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</si>
  <si>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</si>
  <si>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</si>
  <si>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</si>
  <si>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</si>
  <si>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</si>
  <si>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</si>
  <si>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</si>
  <si>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</si>
  <si>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</si>
  <si>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</si>
  <si>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</si>
  <si>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</si>
  <si>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</si>
  <si>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</si>
  <si>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</si>
  <si>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</si>
  <si>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</si>
  <si>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</si>
  <si>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</si>
  <si>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</si>
  <si>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</si>
  <si>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</si>
  <si>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</si>
  <si>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</si>
  <si>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</si>
  <si>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</si>
  <si>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</si>
  <si>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</si>
  <si>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</si>
  <si>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</si>
  <si>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</si>
  <si>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</si>
  <si>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</si>
  <si>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</si>
  <si>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</si>
  <si>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</si>
  <si>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</si>
  <si>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</si>
  <si>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</si>
  <si>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</si>
  <si>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</si>
  <si>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</si>
  <si>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</si>
  <si>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</si>
  <si>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</si>
  <si>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</si>
  <si>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</si>
  <si>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</si>
  <si>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</si>
  <si>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</si>
  <si>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</si>
  <si>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</si>
  <si>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</si>
  <si>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</si>
  <si>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</si>
  <si>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</si>
  <si>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</si>
  <si>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</si>
  <si>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</si>
  <si>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</si>
  <si>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</si>
  <si>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</si>
  <si>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</si>
  <si>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</si>
  <si>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</si>
  <si>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</si>
  <si>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</si>
  <si>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</si>
  <si>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</si>
  <si>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</si>
  <si>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</si>
  <si>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</si>
  <si>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</si>
  <si>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</si>
  <si>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</si>
  <si>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</si>
  <si>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</si>
  <si>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</si>
  <si>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</si>
  <si>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</si>
  <si>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</si>
  <si>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</si>
  <si>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</si>
  <si>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</si>
  <si>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</si>
  <si>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</si>
  <si>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</si>
  <si>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</si>
  <si>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</si>
  <si>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</si>
  <si>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</si>
  <si>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</si>
  <si>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</si>
  <si>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</si>
  <si>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</si>
  <si>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</si>
  <si>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</si>
  <si>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</si>
  <si>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</si>
  <si>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</si>
  <si>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</si>
  <si>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</si>
  <si>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</si>
  <si>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</si>
  <si>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</si>
  <si>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</si>
  <si>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</si>
  <si>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</si>
  <si>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</si>
  <si>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</si>
  <si>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</si>
  <si>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</si>
  <si>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</si>
  <si>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</si>
  <si>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</si>
  <si>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</si>
  <si>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</si>
  <si>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</si>
  <si>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</si>
  <si>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</si>
  <si>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</si>
  <si>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</si>
  <si>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</si>
  <si>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</si>
  <si>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</si>
  <si>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</si>
  <si>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</si>
  <si>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</si>
  <si>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</si>
  <si>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</si>
  <si>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</si>
  <si>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</si>
  <si>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</si>
  <si>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</si>
  <si>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</si>
  <si>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</si>
  <si>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</si>
  <si>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</si>
  <si>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</si>
  <si>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</si>
  <si>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</si>
  <si>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</si>
  <si>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</si>
  <si>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</si>
  <si>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</si>
  <si>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</si>
  <si>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</si>
  <si>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</si>
  <si>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</si>
  <si>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</si>
  <si>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</si>
  <si>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</si>
  <si>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</si>
  <si>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</si>
  <si>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</si>
  <si>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</si>
  <si>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</si>
  <si>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</si>
  <si>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</si>
  <si>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</si>
  <si>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</si>
  <si>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</si>
  <si>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</si>
  <si>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</si>
  <si>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</si>
  <si>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</si>
  <si>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</si>
  <si>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</si>
  <si>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</si>
  <si>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</si>
  <si>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</si>
  <si>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</si>
  <si>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</si>
  <si>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</si>
  <si>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</si>
  <si>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</si>
  <si>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</si>
  <si>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</si>
  <si>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</si>
  <si>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</si>
  <si>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</si>
  <si>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</si>
  <si>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</si>
  <si>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</si>
  <si>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</si>
  <si>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</si>
  <si>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</si>
  <si>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</si>
  <si>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</si>
  <si>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</si>
  <si>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</si>
  <si>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</si>
  <si>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</si>
  <si>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</si>
  <si>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</si>
  <si>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</si>
  <si>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</si>
  <si>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</si>
  <si>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</si>
  <si>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</si>
  <si>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</si>
  <si>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</si>
  <si>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</si>
  <si>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</si>
  <si>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</si>
  <si>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</si>
  <si>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</si>
  <si>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</si>
  <si>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</si>
  <si>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</si>
  <si>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</si>
  <si>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</si>
  <si>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</si>
  <si>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</si>
  <si>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</si>
  <si>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</si>
  <si>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</si>
  <si>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</si>
  <si>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</si>
  <si>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</si>
  <si>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</si>
  <si>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</si>
  <si>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</si>
  <si>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</si>
  <si>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</si>
  <si>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</si>
  <si>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</si>
  <si>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</si>
  <si>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</si>
  <si>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</si>
  <si>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</si>
  <si>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</si>
  <si>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</si>
  <si>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</si>
  <si>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</si>
  <si>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</si>
  <si>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</si>
  <si>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</si>
  <si>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</si>
  <si>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</si>
  <si>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</si>
  <si>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</si>
  <si>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</si>
  <si>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</si>
  <si>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</si>
  <si>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</si>
  <si>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</si>
  <si>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</si>
  <si>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</si>
  <si>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</si>
  <si>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</si>
  <si>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</si>
  <si>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</si>
  <si>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</si>
  <si>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</si>
  <si>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</si>
  <si>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</si>
  <si>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</si>
  <si>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</si>
  <si>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</si>
  <si>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</si>
  <si>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</si>
  <si>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</si>
  <si>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</si>
  <si>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</si>
  <si>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</si>
  <si>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</si>
  <si>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</si>
  <si>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</si>
  <si>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</si>
  <si>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</si>
  <si>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</si>
  <si>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</si>
  <si>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</si>
  <si>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</si>
  <si>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</si>
  <si>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</si>
  <si>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</si>
  <si>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</si>
  <si>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</si>
  <si>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</si>
  <si>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</si>
  <si>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</si>
  <si>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</si>
  <si>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</si>
  <si>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</si>
  <si>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</si>
  <si>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</si>
  <si>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</si>
  <si>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</si>
  <si>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</si>
  <si>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</si>
  <si>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</si>
  <si>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</si>
  <si>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</si>
  <si>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</si>
  <si>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</si>
  <si>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</si>
  <si>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</si>
  <si>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</si>
  <si>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</si>
  <si>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</si>
  <si>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</si>
  <si>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</si>
  <si>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</si>
  <si>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</si>
  <si>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</si>
  <si>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</si>
  <si>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</si>
  <si>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</si>
  <si>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</si>
  <si>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</si>
  <si>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</si>
  <si>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</si>
  <si>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</si>
  <si>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</si>
  <si>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</si>
  <si>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</si>
  <si>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</si>
  <si>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</si>
  <si>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</si>
  <si>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</si>
  <si>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</si>
  <si>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</si>
  <si>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</si>
  <si>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</si>
  <si>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</si>
  <si>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</si>
  <si>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</si>
  <si>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</si>
  <si>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</si>
  <si>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</si>
  <si>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</si>
  <si>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</si>
  <si>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</si>
  <si>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</si>
  <si>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</si>
  <si>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</si>
  <si>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</si>
  <si>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</si>
  <si>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</si>
  <si>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</si>
  <si>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</si>
  <si>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</si>
  <si>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</si>
  <si>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</si>
  <si>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</si>
  <si>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</si>
  <si>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</si>
  <si>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</si>
  <si>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</si>
  <si>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</si>
  <si>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</si>
  <si>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</si>
  <si>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</si>
  <si>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</si>
  <si>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</si>
  <si>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</si>
  <si>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</si>
  <si>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</si>
  <si>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</si>
  <si>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</si>
  <si>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</si>
  <si>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</si>
  <si>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</si>
  <si>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</si>
  <si>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</si>
  <si>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</si>
  <si>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</si>
  <si>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</si>
  <si>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</si>
  <si>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</si>
  <si>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</si>
  <si>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</si>
  <si>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</si>
  <si>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</si>
  <si>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</si>
  <si>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</si>
  <si>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</si>
  <si>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</si>
  <si>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</si>
  <si>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</si>
  <si>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</si>
  <si>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</si>
  <si>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</si>
  <si>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</si>
  <si>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</si>
  <si>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</si>
  <si>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</si>
  <si>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</si>
  <si>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</si>
  <si>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</si>
  <si>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</si>
  <si>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</si>
  <si>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</si>
  <si>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</si>
  <si>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</si>
  <si>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</si>
  <si>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</si>
  <si>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</si>
  <si>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</si>
  <si>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</si>
  <si>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</si>
  <si>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</si>
  <si>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</si>
  <si>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</si>
  <si>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</si>
  <si>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</si>
  <si>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</si>
  <si>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</si>
  <si>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</si>
  <si>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</si>
  <si>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</si>
  <si>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</si>
  <si>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</si>
  <si>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</si>
  <si>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</si>
  <si>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</si>
  <si>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</si>
  <si>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</si>
  <si>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</si>
  <si>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</si>
  <si>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</si>
  <si>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</si>
  <si>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</si>
  <si>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</si>
  <si>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</si>
  <si>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</si>
  <si>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</si>
  <si>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</si>
  <si>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</si>
  <si>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</si>
  <si>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</si>
  <si>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</si>
  <si>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</si>
  <si>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</si>
  <si>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</si>
  <si>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</si>
  <si>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</si>
  <si>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</si>
  <si>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</si>
  <si>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</si>
  <si>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</si>
  <si>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</si>
  <si>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</si>
  <si>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</si>
  <si>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</si>
  <si>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</si>
  <si>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</si>
  <si>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</si>
  <si>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</si>
  <si>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</si>
  <si>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</si>
  <si>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</si>
  <si>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</si>
  <si>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</si>
  <si>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</si>
  <si>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</si>
  <si>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</si>
  <si>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</si>
  <si>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</si>
  <si>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</si>
  <si>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</si>
  <si>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</si>
  <si>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</si>
  <si>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</si>
  <si>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</si>
  <si>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</si>
  <si>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</si>
  <si>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</si>
  <si>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</si>
  <si>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</si>
  <si>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</si>
  <si>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</si>
  <si>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</si>
  <si>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</si>
  <si>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</si>
  <si>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</si>
  <si>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</si>
  <si>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</si>
  <si>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</si>
  <si>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</si>
  <si>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</si>
  <si>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</si>
  <si>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</si>
  <si>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</si>
  <si>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</si>
  <si>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</si>
  <si>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</si>
  <si>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</si>
  <si>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</si>
  <si>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</si>
  <si>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</si>
  <si>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</si>
  <si>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</si>
  <si>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</si>
  <si>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</si>
  <si>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</si>
  <si>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</si>
  <si>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</si>
  <si>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</si>
  <si>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</si>
  <si>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</si>
  <si>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</si>
  <si>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</si>
  <si>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</si>
  <si>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</si>
  <si>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</si>
  <si>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</si>
  <si>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</si>
  <si>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</si>
  <si>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</si>
  <si>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</si>
  <si>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</si>
  <si>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</si>
  <si>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</si>
  <si>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</si>
  <si>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</si>
  <si>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</si>
  <si>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</si>
  <si>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</si>
  <si>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</si>
  <si>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</si>
  <si>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</si>
  <si>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</si>
  <si>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</si>
  <si>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</si>
  <si>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</si>
  <si>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</si>
  <si>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</si>
  <si>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</si>
  <si>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</si>
  <si>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</si>
  <si>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</si>
  <si>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</si>
  <si>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</si>
  <si>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</si>
  <si>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</si>
  <si>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</si>
  <si>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</si>
  <si>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</si>
  <si>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</si>
  <si>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</si>
  <si>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</si>
  <si>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</si>
  <si>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</si>
  <si>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</si>
  <si>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</si>
  <si>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</si>
  <si>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</si>
  <si>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</si>
  <si>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</si>
  <si>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</si>
  <si>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</si>
  <si>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</si>
  <si>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</si>
  <si>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</si>
  <si>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</si>
  <si>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</si>
  <si>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</si>
  <si>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</si>
  <si>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</si>
  <si>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</si>
  <si>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</si>
  <si>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</si>
  <si>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</si>
  <si>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</si>
  <si>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</si>
  <si>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</si>
  <si>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</si>
  <si>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</si>
  <si>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</si>
  <si>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</si>
  <si>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</si>
  <si>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</si>
  <si>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</si>
  <si>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</si>
  <si>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</si>
  <si>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</si>
  <si>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</si>
  <si>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</si>
  <si>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</si>
  <si>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</si>
  <si>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</si>
  <si>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</si>
  <si>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</si>
  <si>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</si>
  <si>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</si>
  <si>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</si>
  <si>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</si>
  <si>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</si>
  <si>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</si>
  <si>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</si>
  <si>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</si>
  <si>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</si>
  <si>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</si>
  <si>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</si>
  <si>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</si>
  <si>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</si>
  <si>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</si>
  <si>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</si>
  <si>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</si>
  <si>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</si>
  <si>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</si>
  <si>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</si>
  <si>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</si>
  <si>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</si>
  <si>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</si>
  <si>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</si>
  <si>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</si>
  <si>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</si>
  <si>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</si>
  <si>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</si>
  <si>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</si>
  <si>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</si>
  <si>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</si>
  <si>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</si>
  <si>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</si>
  <si>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</si>
  <si>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</si>
  <si>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</si>
  <si>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</si>
  <si>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</si>
  <si>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</si>
  <si>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</si>
  <si>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</si>
  <si>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</si>
  <si>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</si>
  <si>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</si>
  <si>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</si>
  <si>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</si>
  <si>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</si>
  <si>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</si>
  <si>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</si>
  <si>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</si>
  <si>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</si>
  <si>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</si>
  <si>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</si>
  <si>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</si>
  <si>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</si>
  <si>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</si>
  <si>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</si>
  <si>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</si>
  <si>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</si>
  <si>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</si>
  <si>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</si>
  <si>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</si>
  <si>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</si>
  <si>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</si>
  <si>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</si>
  <si>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</si>
  <si>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</si>
  <si>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</si>
  <si>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</si>
  <si>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</si>
  <si>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</si>
  <si>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</si>
  <si>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</si>
  <si>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</si>
  <si>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</si>
  <si>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</si>
  <si>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</si>
  <si>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</si>
  <si>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</si>
  <si>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</si>
  <si>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</si>
  <si>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</si>
  <si>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</si>
  <si>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</si>
  <si>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</si>
  <si>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</si>
  <si>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</si>
  <si>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</si>
  <si>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</si>
  <si>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</si>
  <si>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</si>
  <si>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</si>
  <si>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</si>
  <si>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</si>
  <si>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</si>
  <si>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</si>
  <si>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</si>
  <si>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</si>
  <si>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</si>
  <si>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</si>
  <si>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</si>
  <si>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</si>
  <si>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</si>
  <si>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</si>
  <si>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</si>
  <si>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</si>
  <si>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</si>
  <si>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</si>
  <si>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</si>
  <si>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</si>
  <si>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</si>
  <si>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</si>
  <si>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</si>
  <si>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</si>
  <si>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</si>
  <si>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</si>
  <si>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</si>
  <si>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</si>
  <si>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</si>
  <si>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</si>
  <si>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</si>
  <si>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</si>
  <si>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</si>
  <si>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</si>
  <si>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</si>
  <si>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</si>
  <si>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</si>
  <si>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</si>
  <si>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</si>
  <si>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</si>
  <si>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</si>
  <si>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</si>
  <si>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</si>
  <si>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</si>
  <si>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</si>
  <si>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</si>
  <si>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</si>
  <si>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</si>
  <si>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</si>
  <si>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</si>
  <si>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</si>
  <si>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</si>
  <si>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</si>
  <si>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</si>
  <si>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</si>
  <si>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</si>
  <si>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</si>
  <si>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</si>
  <si>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</si>
  <si>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</si>
  <si>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</si>
  <si>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</si>
  <si>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</si>
  <si>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</si>
  <si>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</si>
  <si>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</si>
  <si>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</si>
  <si>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</si>
  <si>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</si>
  <si>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</si>
  <si>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</si>
  <si>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</si>
  <si>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</si>
  <si>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</si>
  <si>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</si>
  <si>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</si>
  <si>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</si>
  <si>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</si>
  <si>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</si>
  <si>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</si>
  <si>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</si>
  <si>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</si>
  <si>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</si>
  <si>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</si>
  <si>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</si>
  <si>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</si>
  <si>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</si>
  <si>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</si>
  <si>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</si>
  <si>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</si>
  <si>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</si>
  <si>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</si>
  <si>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</si>
  <si>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</si>
  <si>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</si>
  <si>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</si>
  <si>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</si>
  <si>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</si>
  <si>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</si>
  <si>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</si>
  <si>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</si>
  <si>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</si>
  <si>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</si>
  <si>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</si>
  <si>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</si>
  <si>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</si>
  <si>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</si>
  <si>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</si>
  <si>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</si>
  <si>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</si>
  <si>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</si>
  <si>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</si>
  <si>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</si>
  <si>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</si>
  <si>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</si>
  <si>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</si>
  <si>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</si>
  <si>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</si>
  <si>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</si>
  <si>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</si>
  <si>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</si>
  <si>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</si>
  <si>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</si>
  <si>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</si>
  <si>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</si>
  <si>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</si>
  <si>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</si>
  <si>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</si>
  <si>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</si>
  <si>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</si>
  <si>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</si>
  <si>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</si>
  <si>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</si>
  <si>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</si>
  <si>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</si>
  <si>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</si>
  <si>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</si>
  <si>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</si>
  <si>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</si>
  <si>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</si>
  <si>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</si>
  <si>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</si>
  <si>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</si>
  <si>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</si>
  <si>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</si>
  <si>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</si>
  <si>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</si>
  <si>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</si>
  <si>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</si>
  <si>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</si>
  <si>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</si>
  <si>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</si>
  <si>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</si>
  <si>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</si>
  <si>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</si>
  <si>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</si>
  <si>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</si>
  <si>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</si>
  <si>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</si>
  <si>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</si>
  <si>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</si>
  <si>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</si>
  <si>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</si>
  <si>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</si>
  <si>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</si>
  <si>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</si>
  <si>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</si>
  <si>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</si>
  <si>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</si>
  <si>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</si>
  <si>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</si>
  <si>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</si>
  <si>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</si>
  <si>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</si>
  <si>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</si>
  <si>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</si>
  <si>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</si>
  <si>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</si>
  <si>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</si>
  <si>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</si>
  <si>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</si>
  <si>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</si>
  <si>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</si>
  <si>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</si>
  <si>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</si>
  <si>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</si>
  <si>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</si>
  <si>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</si>
  <si>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</si>
  <si>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</si>
  <si>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</si>
  <si>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</si>
  <si>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</si>
  <si>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</si>
  <si>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</si>
  <si>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</si>
  <si>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</si>
  <si>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</si>
  <si>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</si>
  <si>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</si>
  <si>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</si>
  <si>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</si>
  <si>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</si>
  <si>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</si>
  <si>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</si>
  <si>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</si>
  <si>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</si>
  <si>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</si>
  <si>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</si>
  <si>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</si>
  <si>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</si>
  <si>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</si>
  <si>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</si>
  <si>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</si>
  <si>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</si>
  <si>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</si>
  <si>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</si>
  <si>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</si>
  <si>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</si>
  <si>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</si>
  <si>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</si>
  <si>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</si>
  <si>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</si>
  <si>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</si>
  <si>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</si>
  <si>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</si>
  <si>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</si>
  <si>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</si>
  <si>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</si>
  <si>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</si>
  <si>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</si>
  <si>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</si>
  <si>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</si>
  <si>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</si>
  <si>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</si>
  <si>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</si>
  <si>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</si>
  <si>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</si>
  <si>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</si>
  <si>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</si>
  <si>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</si>
  <si>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</si>
  <si>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</si>
  <si>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</si>
  <si>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</si>
  <si>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</si>
  <si>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</si>
  <si>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</si>
  <si>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</si>
  <si>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</si>
  <si>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</si>
  <si>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</si>
  <si>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</si>
  <si>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</si>
  <si>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</si>
  <si>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</si>
  <si>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</si>
  <si>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</si>
  <si>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</si>
  <si>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</si>
  <si>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</si>
  <si>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</si>
  <si>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</si>
  <si>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</si>
  <si>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</si>
  <si>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</si>
  <si>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</si>
  <si>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</si>
  <si>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</si>
  <si>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</si>
  <si>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</si>
  <si>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</si>
  <si>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</si>
  <si>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</si>
  <si>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</si>
  <si>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</si>
  <si>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</si>
  <si>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</si>
  <si>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</si>
  <si>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</si>
  <si>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</si>
  <si>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</si>
  <si>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</si>
  <si>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</si>
  <si>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</si>
  <si>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</si>
  <si>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</si>
  <si>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</si>
  <si>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</si>
  <si>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</si>
  <si>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</si>
  <si>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</si>
  <si>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</si>
  <si>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</si>
  <si>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</si>
  <si>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</si>
  <si>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</si>
  <si>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</si>
  <si>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</si>
  <si>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</si>
  <si>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</si>
  <si>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</si>
  <si>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</si>
  <si>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</si>
  <si>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</si>
  <si>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</si>
  <si>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</si>
  <si>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</si>
  <si>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</si>
  <si>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</si>
  <si>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</si>
  <si>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</si>
  <si>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</si>
  <si>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</si>
  <si>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</si>
  <si>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</si>
  <si>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</si>
  <si>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</si>
  <si>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</si>
  <si>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</si>
  <si>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</si>
  <si>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</si>
  <si>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</si>
  <si>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</si>
  <si>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</si>
  <si>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</si>
  <si>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</si>
  <si>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</si>
  <si>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</si>
  <si>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</si>
  <si>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</si>
  <si>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</si>
  <si>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</si>
  <si>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</si>
  <si>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</si>
  <si>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</si>
  <si>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</si>
  <si>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</si>
  <si>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</si>
  <si>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</si>
  <si>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</si>
  <si>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</si>
  <si>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</si>
  <si>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</si>
  <si>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</si>
  <si>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</si>
  <si>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</si>
  <si>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</si>
  <si>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</si>
  <si>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</si>
  <si>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</si>
  <si>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</si>
  <si>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</si>
  <si>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</si>
  <si>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</si>
  <si>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</si>
  <si>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</si>
  <si>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</si>
  <si>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</si>
  <si>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</si>
  <si>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</si>
  <si>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</si>
  <si>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</si>
  <si>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</si>
  <si>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</si>
  <si>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</si>
  <si>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</si>
  <si>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</si>
  <si>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</si>
  <si>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</si>
  <si>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</si>
  <si>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</si>
  <si>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</si>
  <si>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</si>
  <si>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</si>
  <si>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</si>
  <si>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</si>
  <si>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</si>
  <si>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</si>
  <si>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</si>
  <si>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</si>
  <si>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</si>
  <si>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</si>
  <si>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</si>
  <si>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</si>
  <si>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</si>
  <si>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</si>
  <si>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</si>
  <si>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</si>
  <si>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</si>
  <si>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</si>
  <si>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</si>
  <si>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</si>
  <si>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</si>
  <si>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</si>
  <si>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</si>
  <si>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</si>
  <si>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</si>
  <si>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</si>
  <si>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</si>
  <si>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</si>
  <si>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</si>
  <si>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</si>
  <si>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</si>
  <si>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</si>
  <si>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</si>
  <si>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</si>
  <si>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</si>
  <si>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</si>
  <si>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</si>
  <si>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</si>
  <si>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</si>
  <si>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</si>
  <si>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</si>
  <si>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</si>
  <si>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</si>
  <si>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</si>
  <si>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</si>
  <si>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</si>
  <si>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</si>
  <si>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</si>
  <si>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</si>
  <si>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</si>
  <si>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</si>
  <si>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</si>
  <si>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</si>
  <si>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</si>
  <si>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</si>
  <si>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</si>
  <si>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</si>
  <si>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</si>
  <si>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</si>
  <si>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</si>
  <si>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</si>
  <si>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</si>
  <si>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</si>
  <si>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</si>
  <si>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</si>
  <si>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</si>
  <si>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</si>
  <si>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</si>
  <si>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</si>
  <si>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</si>
  <si>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</si>
  <si>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</si>
  <si>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</si>
  <si>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</si>
  <si>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</si>
  <si>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</si>
  <si>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</si>
  <si>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</si>
  <si>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</si>
  <si>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</si>
  <si>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</si>
  <si>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</si>
  <si>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</si>
  <si>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</si>
  <si>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</si>
  <si>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</si>
  <si>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</si>
  <si>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</si>
  <si>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</si>
  <si>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</si>
  <si>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</si>
  <si>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</si>
  <si>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</si>
  <si>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</si>
  <si>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</si>
  <si>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</si>
  <si>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</si>
  <si>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</si>
  <si>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</si>
  <si>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</si>
  <si>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</si>
  <si>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</si>
  <si>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</si>
  <si>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</si>
  <si>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</si>
  <si>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</si>
  <si>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</si>
  <si>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</si>
  <si>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</si>
  <si>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</si>
  <si>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</si>
  <si>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</si>
  <si>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</si>
  <si>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</si>
  <si>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</si>
  <si>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</si>
  <si>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</si>
  <si>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</si>
  <si>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</si>
  <si>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</si>
  <si>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</si>
  <si>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</si>
  <si>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</si>
  <si>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</si>
  <si>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</si>
  <si>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</si>
  <si>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</si>
  <si>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</si>
  <si>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</si>
  <si>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</si>
  <si>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</si>
  <si>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</si>
  <si>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</si>
  <si>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</si>
  <si>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</si>
  <si>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</si>
  <si>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</si>
  <si>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</si>
  <si>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</si>
  <si>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</si>
  <si>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</si>
  <si>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</si>
  <si>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</si>
  <si>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</si>
  <si>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</si>
  <si>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</si>
  <si>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</si>
  <si>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</si>
  <si>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</si>
  <si>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</si>
  <si>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</si>
  <si>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</si>
  <si>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</si>
  <si>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</si>
  <si>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</si>
  <si>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</si>
  <si>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</si>
  <si>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</si>
  <si>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</si>
  <si>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</si>
  <si>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</si>
  <si>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</si>
  <si>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</si>
  <si>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</si>
  <si>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</si>
  <si>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</si>
  <si>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</si>
  <si>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</si>
  <si>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</si>
  <si>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</si>
  <si>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</si>
  <si>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</si>
  <si>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</si>
  <si>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</si>
  <si>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</si>
  <si>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</si>
  <si>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</si>
  <si>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</si>
  <si>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</si>
  <si>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</si>
  <si>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</si>
  <si>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</si>
  <si>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</si>
  <si>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</si>
  <si>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</si>
  <si>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</si>
  <si>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</si>
  <si>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</si>
  <si>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</si>
  <si>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</si>
  <si>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</si>
  <si>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</si>
  <si>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</si>
  <si>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</si>
  <si>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</si>
  <si>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</si>
  <si>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</si>
  <si>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</si>
  <si>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</si>
  <si>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</si>
  <si>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</si>
  <si>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</si>
  <si>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</si>
  <si>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</si>
  <si>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</si>
  <si>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</si>
  <si>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</si>
  <si>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</si>
  <si>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</si>
  <si>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</si>
  <si>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</si>
  <si>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</si>
  <si>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</si>
  <si>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</si>
  <si>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</si>
  <si>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</si>
  <si>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</si>
  <si>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</si>
  <si>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</si>
  <si>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</si>
  <si>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</si>
  <si>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</si>
  <si>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</si>
  <si>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</si>
  <si>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</si>
  <si>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</si>
  <si>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</si>
  <si>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</si>
  <si>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</si>
  <si>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</si>
  <si>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</si>
  <si>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</si>
  <si>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</si>
  <si>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</si>
  <si>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</si>
  <si>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</si>
  <si>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</si>
  <si>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</si>
  <si>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</si>
  <si>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</si>
  <si>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</si>
  <si>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</si>
  <si>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</si>
  <si>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</si>
  <si>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</si>
  <si>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</si>
  <si>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</si>
  <si>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</si>
  <si>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</si>
  <si>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</si>
  <si>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</si>
  <si>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</si>
  <si>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</si>
  <si>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</si>
  <si>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</si>
  <si>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</si>
  <si>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</si>
  <si>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</si>
  <si>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</si>
  <si>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</si>
  <si>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</si>
  <si>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</si>
  <si>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</si>
  <si>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</si>
  <si>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</si>
  <si>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</si>
  <si>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</si>
  <si>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</si>
  <si>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</si>
  <si>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</si>
  <si>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</si>
  <si>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</si>
  <si>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</si>
  <si>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</si>
  <si>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</si>
  <si>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</si>
  <si>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</si>
  <si>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</si>
  <si>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</si>
  <si>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</si>
  <si>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</si>
  <si>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</si>
  <si>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</si>
  <si>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</si>
  <si>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</si>
  <si>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</si>
  <si>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</si>
  <si>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</si>
  <si>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</si>
  <si>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</si>
  <si>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</si>
  <si>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</si>
  <si>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</si>
  <si>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</si>
  <si>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</si>
  <si>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</si>
  <si>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</si>
  <si>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</si>
  <si>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</si>
  <si>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</si>
  <si>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</si>
  <si>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</si>
  <si>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</si>
  <si>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</si>
  <si>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</si>
  <si>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</si>
  <si>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</si>
  <si>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</si>
  <si>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</si>
  <si>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</si>
  <si>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</si>
  <si>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</si>
  <si>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</si>
  <si>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</si>
  <si>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</si>
  <si>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</si>
  <si>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</si>
  <si>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</si>
  <si>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</si>
  <si>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</si>
  <si>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</si>
  <si>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</si>
  <si>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</si>
  <si>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</si>
  <si>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</si>
  <si>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</si>
  <si>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</si>
  <si>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</si>
  <si>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</si>
  <si>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</si>
  <si>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</si>
  <si>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</si>
  <si>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</si>
  <si>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</si>
  <si>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</si>
  <si>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</si>
  <si>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</si>
  <si>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</si>
  <si>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</si>
  <si>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</si>
  <si>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</si>
  <si>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</si>
  <si>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</si>
  <si>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</si>
  <si>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</si>
  <si>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</si>
  <si>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</si>
  <si>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</si>
  <si>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</si>
  <si>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</si>
  <si>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</si>
  <si>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</si>
  <si>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</si>
  <si>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</si>
  <si>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</si>
  <si>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</si>
  <si>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</si>
  <si>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</si>
  <si>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</si>
  <si>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</si>
  <si>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</si>
  <si>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</si>
  <si>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</si>
  <si>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</si>
  <si>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</si>
  <si>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</si>
  <si>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</si>
  <si>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</si>
  <si>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</si>
  <si>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</si>
  <si>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</si>
  <si>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</si>
  <si>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</si>
  <si>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</si>
  <si>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</si>
  <si>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</si>
  <si>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</si>
  <si>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</si>
  <si>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</si>
  <si>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</si>
  <si>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</si>
  <si>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</si>
  <si>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</si>
  <si>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</si>
  <si>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</si>
  <si>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</si>
  <si>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</si>
  <si>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</si>
  <si>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</si>
  <si>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</si>
  <si>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</si>
  <si>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</si>
  <si>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</si>
  <si>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</si>
  <si>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</si>
  <si>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</si>
  <si>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</si>
  <si>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</si>
  <si>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</si>
  <si>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</si>
  <si>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</si>
  <si>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</si>
  <si>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</si>
  <si>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</si>
  <si>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</si>
  <si>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</si>
  <si>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</si>
  <si>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</si>
  <si>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</si>
  <si>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</si>
  <si>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</si>
  <si>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</si>
  <si>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</si>
  <si>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</si>
  <si>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</si>
  <si>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</si>
  <si>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</si>
  <si>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</si>
  <si>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</si>
  <si>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</si>
  <si>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</si>
  <si>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</si>
  <si>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</si>
  <si>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</si>
  <si>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</si>
  <si>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</si>
  <si>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</si>
  <si>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</si>
  <si>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</si>
  <si>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</si>
  <si>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</si>
  <si>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</si>
  <si>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</si>
  <si>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</si>
  <si>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</si>
  <si>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</si>
  <si>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</si>
  <si>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</si>
  <si>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</si>
  <si>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</si>
  <si>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</si>
  <si>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</si>
  <si>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</si>
  <si>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</si>
  <si>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</si>
  <si>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</si>
  <si>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</si>
  <si>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</si>
  <si>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</si>
  <si>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</si>
  <si>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</si>
  <si>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</si>
  <si>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</si>
  <si>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</si>
  <si>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</si>
  <si>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</si>
  <si>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</si>
  <si>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</si>
  <si>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</si>
  <si>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</si>
  <si>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</si>
  <si>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</si>
  <si>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</si>
  <si>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</si>
  <si>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</si>
  <si>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</si>
  <si>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</si>
  <si>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</si>
  <si>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</si>
  <si>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</si>
  <si>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</si>
  <si>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</si>
  <si>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</si>
  <si>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</si>
  <si>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</si>
  <si>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</si>
  <si>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</si>
  <si>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</si>
  <si>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</si>
  <si>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</si>
  <si>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</si>
  <si>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</si>
  <si>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</si>
  <si>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</si>
  <si>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</si>
  <si>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</si>
  <si>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</si>
  <si>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</si>
  <si>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</si>
  <si>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</si>
  <si>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</si>
  <si>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</si>
  <si>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</si>
  <si>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</si>
  <si>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</si>
  <si>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</si>
  <si>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</si>
  <si>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</si>
  <si>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</si>
  <si>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</si>
  <si>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</si>
  <si>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</si>
  <si>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</si>
  <si>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</si>
  <si>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</si>
  <si>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</si>
  <si>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</si>
  <si>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</si>
  <si>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</si>
  <si>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</si>
  <si>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</si>
  <si>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</si>
  <si>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</si>
  <si>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</si>
  <si>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</si>
  <si>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</si>
  <si>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</si>
  <si>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</si>
  <si>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</si>
  <si>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</si>
  <si>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</si>
  <si>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</si>
  <si>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</si>
  <si>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</si>
  <si>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</si>
  <si>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</si>
  <si>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</si>
  <si>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</si>
  <si>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</si>
  <si>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</si>
  <si>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</si>
  <si>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</si>
  <si>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</si>
  <si>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</si>
  <si>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</si>
  <si>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</si>
  <si>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</si>
  <si>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</si>
  <si>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</si>
  <si>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</si>
  <si>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</si>
  <si>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</si>
  <si>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</si>
  <si>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</si>
  <si>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</si>
  <si>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</si>
  <si>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</si>
  <si>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</si>
  <si>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</si>
  <si>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</si>
  <si>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</si>
  <si>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</si>
  <si>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</si>
  <si>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</si>
  <si>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</si>
  <si>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</si>
  <si>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</si>
  <si>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</si>
  <si>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</si>
  <si>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</si>
  <si>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</si>
  <si>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</si>
  <si>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</si>
  <si>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</si>
  <si>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</si>
  <si>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</si>
  <si>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</si>
  <si>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</si>
  <si>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</si>
  <si>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</si>
  <si>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</si>
  <si>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</si>
  <si>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</si>
  <si>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</si>
  <si>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</si>
  <si>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</si>
  <si>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</si>
  <si>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</si>
  <si>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</si>
  <si>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</si>
  <si>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</si>
  <si>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</si>
  <si>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</si>
  <si>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</si>
  <si>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</si>
  <si>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</si>
  <si>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</si>
  <si>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</si>
  <si>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</si>
  <si>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</si>
  <si>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</si>
  <si>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</si>
  <si>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</si>
  <si>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</si>
  <si>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</si>
  <si>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</si>
  <si>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</si>
  <si>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</si>
  <si>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</si>
  <si>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</si>
  <si>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</si>
  <si>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</si>
  <si>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</si>
  <si>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</si>
  <si>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</si>
  <si>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</si>
  <si>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</si>
  <si>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</si>
  <si>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</si>
  <si>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</si>
  <si>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</si>
  <si>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</si>
  <si>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</si>
  <si>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</si>
  <si>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</si>
  <si>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</si>
  <si>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</si>
  <si>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</si>
  <si>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</si>
  <si>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</si>
  <si>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</si>
  <si>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</si>
  <si>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</si>
  <si>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</si>
  <si>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</si>
  <si>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</si>
  <si>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</si>
  <si>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</si>
  <si>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</si>
  <si>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</si>
  <si>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</si>
  <si>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</si>
  <si>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</si>
  <si>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</si>
  <si>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</si>
  <si>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</si>
  <si>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</si>
  <si>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</si>
  <si>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</si>
  <si>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</si>
  <si>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</si>
  <si>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</si>
  <si>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</si>
  <si>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</si>
  <si>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</si>
  <si>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</si>
  <si>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</si>
  <si>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</si>
  <si>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</si>
  <si>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</si>
  <si>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</si>
  <si>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</si>
  <si>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</si>
  <si>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</si>
  <si>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</si>
  <si>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</si>
  <si>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</si>
  <si>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</si>
  <si>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</si>
  <si>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</si>
  <si>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</si>
  <si>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</si>
  <si>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</si>
  <si>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</si>
  <si>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</si>
  <si>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</si>
  <si>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</si>
  <si>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</si>
  <si>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</si>
  <si>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</si>
  <si>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</si>
  <si>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</si>
  <si>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</si>
  <si>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</si>
  <si>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</si>
  <si>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</si>
  <si>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</si>
  <si>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</si>
  <si>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</si>
  <si>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</si>
  <si>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</si>
  <si>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</si>
  <si>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</si>
  <si>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</si>
  <si>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</si>
  <si>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</si>
  <si>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</si>
  <si>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</si>
  <si>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</si>
  <si>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</si>
  <si>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</si>
  <si>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</si>
  <si>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</si>
  <si>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</si>
  <si>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</si>
  <si>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</si>
  <si>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</si>
  <si>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</si>
  <si>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</si>
  <si>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</si>
  <si>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</si>
  <si>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</si>
  <si>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</si>
  <si>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</si>
  <si>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</si>
  <si>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</si>
  <si>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</si>
  <si>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</si>
  <si>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</si>
  <si>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</si>
  <si>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</si>
  <si>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</si>
  <si>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</si>
  <si>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</si>
  <si>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</si>
  <si>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</si>
  <si>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</si>
  <si>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</si>
  <si>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</si>
  <si>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</si>
  <si>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</si>
  <si>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</si>
  <si>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</si>
  <si>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</si>
  <si>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</si>
  <si>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</si>
  <si>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</si>
  <si>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</si>
  <si>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</si>
  <si>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</si>
  <si>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</si>
  <si>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</si>
  <si>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</si>
  <si>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</si>
  <si>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</si>
  <si>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</si>
  <si>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</si>
  <si>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</si>
  <si>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</si>
  <si>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</si>
  <si>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</si>
  <si>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</si>
  <si>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</si>
  <si>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</si>
  <si>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</si>
  <si>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</si>
  <si>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</si>
  <si>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</si>
  <si>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</si>
  <si>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</si>
  <si>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</si>
  <si>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</si>
  <si>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</si>
  <si>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</si>
  <si>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</si>
  <si>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</si>
  <si>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</si>
  <si>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</si>
  <si>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</si>
  <si>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</si>
  <si>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</si>
  <si>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</si>
  <si>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</si>
  <si>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</si>
  <si>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</si>
  <si>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</si>
  <si>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</si>
  <si>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</si>
  <si>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</si>
  <si>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</si>
  <si>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</si>
  <si>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</si>
  <si>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</si>
  <si>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</si>
  <si>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</si>
  <si>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</si>
  <si>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</si>
  <si>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</si>
  <si>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</si>
  <si>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</si>
  <si>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</si>
  <si>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</si>
  <si>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</si>
  <si>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</si>
  <si>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</si>
  <si>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</si>
  <si>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</si>
  <si>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</si>
  <si>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</si>
  <si>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</si>
  <si>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</si>
  <si>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</si>
  <si>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</si>
  <si>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</si>
  <si>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</si>
  <si>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</si>
  <si>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</si>
  <si>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</si>
  <si>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</si>
  <si>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</si>
  <si>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</si>
  <si>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</si>
  <si>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</si>
  <si>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</si>
  <si>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</si>
  <si>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</si>
  <si>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</si>
  <si>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</si>
  <si>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</si>
  <si>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</si>
  <si>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</si>
  <si>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</si>
  <si>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</si>
  <si>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</si>
  <si>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</si>
  <si>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</si>
  <si>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</si>
  <si>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</si>
  <si>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</si>
  <si>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</si>
  <si>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</si>
  <si>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</si>
  <si>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</si>
  <si>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</si>
  <si>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</si>
  <si>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</si>
  <si>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</si>
  <si>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</si>
  <si>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</si>
  <si>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</si>
  <si>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</si>
  <si>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</si>
  <si>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</si>
  <si>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</si>
  <si>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</si>
  <si>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</si>
  <si>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</si>
  <si>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</si>
  <si>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</si>
  <si>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</si>
  <si>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</si>
  <si>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</si>
  <si>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</si>
  <si>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</si>
  <si>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</si>
  <si>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</si>
  <si>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</si>
  <si>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</si>
  <si>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</si>
  <si>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</si>
  <si>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</si>
  <si>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</si>
  <si>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</si>
  <si>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</si>
  <si>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</si>
  <si>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</si>
  <si>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</si>
  <si>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</si>
  <si>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</si>
  <si>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</si>
  <si>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</si>
  <si>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</si>
  <si>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</si>
  <si>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</si>
  <si>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</si>
  <si>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</si>
  <si>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</si>
  <si>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</si>
  <si>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</si>
  <si>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</si>
  <si>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</si>
  <si>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</si>
  <si>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</si>
  <si>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</si>
  <si>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</si>
  <si>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</si>
  <si>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</si>
  <si>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</si>
  <si>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</si>
  <si>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</si>
  <si>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</si>
  <si>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</si>
  <si>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</si>
  <si>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</si>
  <si>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</si>
  <si>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</si>
  <si>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</si>
  <si>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</si>
  <si>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</si>
  <si>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</si>
  <si>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</si>
  <si>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</si>
  <si>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</si>
  <si>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</si>
  <si>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</si>
  <si>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</si>
  <si>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</si>
  <si>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</si>
  <si>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</si>
  <si>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</si>
  <si>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</si>
  <si>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</si>
  <si>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</si>
  <si>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</si>
  <si>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</si>
  <si>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</si>
  <si>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</si>
  <si>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</si>
  <si>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</si>
  <si>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</si>
  <si>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</si>
  <si>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</si>
  <si>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</si>
  <si>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</si>
  <si>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</si>
  <si>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</si>
  <si>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</si>
  <si>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</si>
  <si>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</si>
  <si>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</si>
  <si>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</si>
  <si>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</si>
  <si>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</si>
  <si>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</si>
  <si>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</si>
  <si>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</si>
  <si>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</si>
  <si>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</si>
  <si>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</si>
  <si>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</si>
  <si>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</si>
  <si>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</si>
  <si>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</si>
  <si>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</si>
  <si>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</si>
  <si>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</si>
  <si>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</si>
  <si>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</si>
  <si>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</si>
  <si>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</si>
  <si>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</si>
  <si>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</si>
  <si>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</si>
  <si>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</si>
  <si>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</si>
  <si>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</si>
  <si>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</si>
  <si>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</si>
  <si>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</si>
  <si>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</si>
  <si>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</si>
  <si>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</si>
  <si>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</si>
  <si>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</si>
  <si>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</si>
  <si>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</si>
  <si>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</si>
  <si>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</si>
  <si>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</si>
  <si>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</si>
  <si>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</si>
  <si>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</si>
  <si>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</si>
  <si>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</si>
  <si>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</si>
  <si>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</si>
  <si>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</si>
  <si>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</si>
  <si>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</si>
  <si>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</si>
  <si>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</si>
  <si>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</si>
  <si>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</si>
  <si>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</si>
  <si>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</si>
  <si>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</si>
  <si>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</si>
  <si>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</si>
  <si>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</si>
  <si>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</si>
  <si>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</si>
  <si>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</si>
  <si>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</si>
  <si>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</si>
  <si>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</si>
  <si>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</si>
  <si>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</si>
  <si>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</si>
  <si>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</si>
  <si>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</si>
  <si>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</si>
  <si>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</si>
  <si>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</si>
  <si>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</si>
  <si>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</si>
  <si>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</si>
  <si>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</si>
  <si>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</si>
  <si>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</si>
  <si>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</si>
  <si>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</si>
  <si>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</si>
  <si>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</si>
  <si>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</si>
  <si>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</si>
  <si>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</si>
  <si>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</si>
  <si>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</si>
  <si>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</si>
  <si>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</si>
  <si>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</si>
  <si>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</si>
  <si>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</si>
  <si>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</si>
  <si>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</si>
  <si>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</si>
  <si>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</si>
  <si>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</si>
  <si>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</si>
  <si>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</si>
  <si>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</si>
  <si>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</si>
  <si>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</si>
  <si>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</si>
  <si>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</si>
  <si>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</si>
  <si>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</si>
  <si>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</si>
  <si>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</si>
  <si>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</si>
  <si>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</si>
  <si>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</si>
  <si>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</si>
  <si>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</si>
  <si>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</si>
  <si>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</si>
  <si>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</si>
  <si>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</si>
  <si>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</si>
  <si>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</si>
  <si>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</si>
  <si>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</si>
  <si>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</si>
  <si>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</si>
  <si>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</si>
  <si>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</si>
  <si>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</si>
  <si>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</si>
  <si>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</si>
  <si>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</si>
  <si>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</si>
  <si>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</si>
  <si>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</si>
  <si>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</si>
  <si>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</si>
  <si>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</si>
  <si>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</si>
  <si>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</si>
  <si>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</si>
  <si>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</si>
  <si>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</si>
  <si>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</si>
  <si>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</si>
  <si>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</si>
  <si>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</si>
  <si>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</si>
  <si>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</si>
  <si>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</si>
  <si>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</si>
  <si>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</si>
  <si>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</si>
  <si>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</si>
  <si>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</si>
  <si>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</si>
  <si>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</si>
  <si>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</si>
  <si>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</si>
  <si>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</si>
  <si>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</si>
  <si>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</si>
  <si>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</si>
  <si>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</si>
  <si>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</si>
  <si>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</si>
  <si>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</si>
  <si>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</si>
  <si>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</si>
  <si>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</si>
  <si>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</si>
  <si>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</si>
  <si>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</si>
  <si>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</si>
  <si>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</si>
  <si>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</si>
  <si>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</si>
  <si>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</si>
  <si>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</si>
  <si>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</si>
  <si>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</si>
  <si>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</si>
  <si>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</si>
  <si>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</si>
  <si>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</si>
  <si>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</si>
  <si>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</si>
  <si>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</si>
  <si>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</si>
  <si>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</si>
  <si>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</si>
  <si>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</si>
  <si>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</si>
  <si>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</si>
  <si>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</si>
  <si>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</si>
  <si>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</si>
  <si>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</si>
  <si>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</si>
  <si>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</si>
  <si>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</si>
  <si>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</si>
  <si>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</si>
  <si>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</si>
  <si>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</si>
  <si>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</si>
  <si>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</si>
  <si>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</si>
  <si>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</si>
  <si>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</si>
  <si>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</si>
  <si>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</si>
  <si>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</si>
  <si>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</si>
  <si>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</si>
  <si>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</si>
  <si>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</si>
  <si>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</si>
  <si>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</si>
  <si>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</si>
  <si>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</si>
  <si>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</si>
  <si>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</si>
  <si>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</si>
  <si>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</si>
  <si>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</si>
  <si>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</si>
  <si>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</si>
  <si>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</si>
  <si>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</si>
  <si>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</si>
  <si>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</si>
  <si>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</si>
  <si>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</si>
  <si>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</si>
  <si>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</si>
  <si>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</si>
  <si>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</si>
  <si>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</si>
  <si>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</si>
  <si>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</si>
  <si>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</si>
  <si>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</si>
  <si>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</si>
  <si>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</si>
  <si>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</si>
  <si>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</si>
  <si>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</si>
  <si>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</si>
  <si>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</si>
  <si>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</si>
  <si>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</si>
  <si>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</si>
  <si>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</si>
  <si>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</si>
  <si>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</si>
  <si>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</si>
  <si>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</si>
  <si>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</si>
  <si>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</si>
  <si>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</si>
  <si>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</si>
  <si>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</si>
  <si>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</si>
  <si>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</si>
  <si>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</si>
  <si>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</si>
  <si>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</si>
  <si>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</si>
  <si>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</si>
  <si>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</si>
  <si>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</si>
  <si>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</si>
  <si>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</si>
  <si>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</si>
  <si>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</si>
  <si>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</si>
  <si>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</si>
  <si>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</si>
  <si>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</si>
  <si>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</si>
  <si>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</si>
  <si>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</si>
  <si>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</si>
  <si>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</si>
  <si>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</si>
  <si>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</si>
  <si>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</si>
  <si>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</si>
  <si>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</si>
  <si>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</si>
  <si>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</si>
  <si>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</si>
  <si>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</si>
  <si>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</si>
  <si>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</si>
  <si>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</si>
  <si>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</si>
  <si>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</si>
  <si>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</si>
  <si>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</si>
  <si>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</si>
  <si>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</si>
  <si>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</si>
  <si>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</si>
  <si>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</si>
  <si>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</si>
  <si>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</si>
  <si>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</si>
  <si>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</si>
  <si>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</si>
  <si>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</si>
  <si>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</si>
  <si>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</si>
  <si>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</si>
  <si>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</si>
  <si>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</si>
  <si>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</si>
  <si>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</si>
  <si>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</si>
  <si>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</si>
  <si>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</si>
  <si>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</si>
  <si>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</si>
  <si>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</si>
  <si>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</si>
  <si>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</si>
  <si>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</si>
  <si>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</si>
  <si>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</si>
  <si>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</si>
  <si>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</si>
  <si>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</si>
  <si>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</si>
  <si>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</si>
  <si>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</si>
  <si>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</si>
  <si>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</si>
  <si>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</si>
  <si>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</si>
  <si>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</si>
  <si>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</si>
  <si>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</si>
  <si>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</si>
  <si>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</si>
  <si>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</si>
  <si>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</si>
  <si>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</si>
  <si>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</si>
  <si>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</si>
  <si>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</si>
  <si>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</si>
  <si>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</si>
  <si>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</si>
  <si>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</si>
  <si>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</si>
  <si>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</si>
  <si>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</si>
  <si>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</si>
  <si>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</si>
  <si>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</si>
  <si>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</si>
  <si>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</si>
  <si>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</si>
  <si>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</si>
  <si>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</si>
  <si>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</si>
  <si>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</si>
  <si>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</si>
  <si>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</si>
  <si>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</si>
  <si>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</si>
  <si>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</si>
  <si>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</si>
  <si>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</si>
  <si>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</si>
  <si>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</si>
  <si>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</si>
  <si>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</si>
  <si>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</si>
  <si>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</si>
  <si>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</si>
  <si>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</si>
  <si>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</si>
  <si>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</si>
  <si>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</si>
  <si>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</si>
  <si>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</si>
  <si>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</si>
  <si>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</si>
  <si>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</si>
  <si>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</si>
  <si>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</si>
  <si>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</si>
  <si>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</si>
  <si>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</si>
  <si>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</si>
  <si>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</si>
  <si>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</si>
  <si>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</si>
  <si>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</si>
  <si>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</si>
  <si>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</si>
  <si>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</si>
  <si>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</si>
  <si>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</si>
  <si>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</si>
  <si>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</si>
  <si>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</si>
  <si>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</si>
  <si>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</si>
  <si>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</si>
  <si>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</si>
  <si>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</si>
  <si>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</si>
  <si>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</si>
  <si>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</si>
  <si>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</si>
  <si>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</si>
  <si>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</si>
  <si>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</si>
  <si>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</si>
  <si>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</si>
  <si>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</si>
  <si>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</si>
  <si>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</si>
  <si>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</si>
  <si>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</si>
  <si>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</si>
  <si>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</si>
  <si>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</si>
  <si>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</si>
  <si>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</si>
  <si>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</si>
  <si>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</si>
  <si>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</si>
  <si>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</si>
  <si>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</si>
  <si>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</si>
  <si>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</si>
  <si>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</si>
  <si>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</si>
  <si>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</si>
  <si>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</si>
  <si>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</si>
  <si>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</si>
  <si>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</si>
  <si>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</si>
  <si>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</si>
  <si>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</si>
  <si>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</si>
  <si>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</si>
  <si>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</si>
  <si>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</si>
  <si>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</si>
  <si>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</si>
  <si>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</si>
  <si>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</si>
  <si>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</si>
  <si>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</si>
  <si>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</si>
  <si>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</si>
  <si>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</si>
  <si>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</si>
  <si>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</si>
  <si>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</si>
  <si>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</si>
  <si>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</si>
  <si>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</si>
  <si>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</si>
  <si>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</si>
  <si>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</si>
  <si>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</si>
  <si>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</si>
  <si>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</si>
  <si>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</si>
  <si>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</si>
  <si>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</si>
  <si>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</si>
  <si>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</si>
  <si>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</si>
  <si>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</si>
  <si>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</si>
  <si>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</si>
  <si>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</si>
  <si>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</si>
  <si>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</si>
  <si>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</si>
  <si>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</si>
  <si>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</si>
  <si>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</si>
  <si>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</si>
  <si>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</si>
  <si>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</si>
  <si>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</si>
  <si>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</si>
  <si>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</si>
  <si>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</si>
  <si>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</si>
  <si>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</si>
  <si>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</si>
  <si>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</si>
  <si>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</si>
  <si>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</si>
  <si>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</si>
  <si>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</si>
  <si>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</si>
  <si>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</si>
  <si>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</si>
  <si>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</si>
  <si>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</si>
  <si>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</si>
  <si>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</si>
  <si>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</si>
  <si>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</si>
  <si>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</si>
  <si>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</si>
  <si>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</si>
  <si>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</si>
  <si>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</si>
  <si>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</si>
  <si>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</si>
  <si>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</si>
  <si>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</si>
  <si>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</si>
  <si>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</si>
  <si>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</si>
  <si>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</si>
  <si>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</si>
  <si>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</si>
  <si>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</si>
  <si>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</si>
  <si>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</si>
  <si>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</si>
  <si>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</si>
  <si>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</si>
  <si>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</si>
  <si>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</si>
  <si>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</si>
  <si>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</si>
  <si>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</si>
  <si>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</si>
  <si>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</si>
  <si>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</si>
  <si>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</si>
  <si>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</si>
  <si>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</si>
  <si>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</si>
  <si>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</si>
  <si>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</si>
  <si>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</si>
  <si>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</si>
  <si>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</si>
  <si>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</si>
  <si>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</si>
  <si>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</si>
  <si>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</si>
  <si>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</si>
  <si>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</si>
  <si>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</si>
  <si>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</si>
  <si>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</si>
  <si>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</si>
  <si>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</si>
  <si>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</si>
  <si>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</si>
  <si>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</si>
  <si>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</si>
  <si>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</si>
  <si>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</si>
  <si>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</si>
  <si>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</si>
  <si>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</si>
  <si>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</si>
  <si>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</si>
  <si>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</si>
  <si>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</si>
  <si>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</si>
  <si>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</si>
  <si>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</si>
  <si>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</si>
  <si>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</si>
  <si>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</si>
  <si>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</si>
  <si>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</si>
  <si>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</si>
  <si>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</si>
  <si>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</si>
  <si>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</si>
  <si>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</si>
  <si>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</si>
  <si>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</si>
  <si>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</si>
  <si>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</si>
  <si>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</si>
  <si>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</si>
  <si>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</si>
  <si>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</si>
  <si>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</si>
  <si>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</si>
  <si>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</si>
  <si>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</si>
  <si>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</si>
  <si>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</si>
  <si>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</si>
  <si>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</si>
  <si>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</si>
  <si>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</si>
  <si>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</si>
  <si>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</si>
  <si>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</si>
  <si>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</si>
  <si>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</si>
  <si>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</si>
  <si>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</si>
  <si>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</si>
  <si>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</si>
  <si>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</si>
  <si>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</si>
  <si>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</si>
  <si>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</si>
  <si>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</si>
  <si>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</si>
  <si>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</si>
  <si>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</si>
  <si>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</si>
  <si>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</si>
  <si>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</si>
  <si>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</si>
  <si>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</si>
  <si>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</si>
  <si>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</si>
  <si>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</si>
  <si>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</si>
  <si>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</si>
  <si>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</si>
  <si>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</si>
  <si>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</si>
  <si>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</si>
  <si>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</si>
  <si>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</si>
  <si>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</si>
  <si>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</si>
  <si>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</si>
  <si>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</si>
  <si>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</si>
  <si>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</si>
  <si>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</si>
  <si>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</si>
  <si>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</si>
  <si>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</si>
  <si>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</si>
  <si>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</si>
  <si>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</si>
  <si>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</si>
  <si>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</si>
  <si>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</si>
  <si>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</si>
  <si>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</si>
  <si>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</si>
  <si>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</si>
  <si>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</si>
  <si>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</si>
  <si>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</si>
  <si>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</si>
  <si>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</si>
  <si>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</si>
  <si>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</si>
  <si>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</si>
  <si>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</si>
  <si>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</si>
  <si>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</si>
  <si>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</si>
  <si>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</si>
  <si>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</si>
  <si>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</si>
  <si>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</si>
  <si>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</si>
  <si>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</si>
  <si>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</si>
  <si>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</si>
  <si>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</si>
  <si>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</si>
  <si>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</si>
  <si>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</si>
  <si>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</si>
  <si>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</si>
  <si>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</si>
  <si>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</si>
  <si>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</si>
  <si>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</si>
  <si>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</si>
  <si>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</si>
  <si>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</si>
  <si>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</si>
  <si>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</si>
  <si>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</si>
  <si>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</si>
  <si>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</si>
  <si>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</si>
  <si>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</si>
  <si>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</si>
  <si>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</si>
  <si>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</si>
  <si>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</si>
  <si>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</si>
  <si>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</si>
  <si>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</si>
  <si>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</si>
  <si>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</si>
  <si>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</si>
  <si>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</si>
  <si>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</si>
  <si>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</si>
  <si>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</si>
  <si>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</si>
  <si>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</si>
  <si>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</si>
  <si>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</si>
  <si>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</si>
  <si>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</si>
  <si>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</si>
  <si>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</si>
  <si>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</si>
  <si>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</si>
  <si>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</si>
  <si>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</si>
  <si>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</si>
  <si>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</si>
  <si>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</si>
  <si>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</si>
  <si>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</si>
  <si>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</si>
  <si>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</si>
  <si>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</si>
  <si>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</si>
  <si>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</si>
  <si>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</si>
  <si>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</si>
  <si>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</si>
  <si>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</si>
  <si>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</si>
  <si>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</si>
  <si>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</si>
  <si>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</si>
  <si>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</si>
  <si>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</si>
  <si>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</si>
  <si>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</si>
  <si>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</si>
  <si>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</si>
  <si>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</si>
  <si>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</si>
  <si>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</si>
  <si>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</si>
  <si>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</si>
  <si>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</si>
  <si>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</si>
  <si>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</si>
  <si>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</si>
  <si>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</si>
  <si>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</si>
  <si>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</si>
  <si>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</si>
  <si>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</si>
  <si>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</si>
  <si>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</si>
  <si>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</si>
  <si>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</si>
  <si>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</si>
  <si>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</si>
  <si>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</si>
  <si>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</si>
  <si>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</si>
  <si>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</si>
  <si>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</si>
  <si>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</si>
  <si>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</si>
  <si>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</si>
  <si>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</si>
  <si>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</si>
  <si>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</si>
  <si>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</si>
  <si>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</si>
  <si>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</si>
  <si>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</si>
  <si>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</si>
  <si>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</si>
  <si>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</si>
  <si>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</si>
  <si>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</si>
  <si>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</si>
  <si>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</si>
  <si>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</si>
  <si>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</si>
  <si>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</si>
  <si>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</si>
  <si>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</si>
  <si>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</si>
  <si>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</si>
  <si>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</si>
  <si>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</si>
  <si>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</si>
  <si>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</si>
  <si>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</si>
  <si>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</si>
  <si>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</si>
  <si>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</si>
  <si>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</si>
  <si>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</si>
  <si>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</si>
  <si>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</si>
  <si>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</si>
  <si>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</si>
  <si>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</si>
  <si>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</si>
  <si>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</si>
  <si>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</si>
  <si>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</si>
  <si>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</si>
  <si>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</si>
  <si>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</si>
  <si>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</si>
  <si>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</si>
  <si>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</si>
  <si>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</si>
  <si>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</si>
  <si>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</si>
  <si>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</si>
  <si>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</si>
  <si>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</si>
  <si>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</si>
  <si>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</si>
  <si>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</si>
  <si>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</si>
  <si>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</si>
  <si>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</si>
  <si>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</si>
  <si>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</si>
  <si>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</si>
  <si>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</si>
  <si>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</si>
  <si>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</si>
  <si>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</si>
  <si>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</si>
  <si>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</si>
  <si>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</si>
  <si>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</si>
  <si>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</si>
  <si>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</si>
  <si>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</si>
  <si>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</si>
  <si>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</si>
  <si>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</si>
  <si>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</si>
  <si>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</si>
  <si>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</si>
  <si>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</si>
  <si>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</si>
  <si>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</si>
  <si>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</si>
  <si>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</si>
  <si>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</si>
  <si>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</si>
  <si>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</si>
  <si>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</si>
  <si>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</si>
  <si>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</si>
  <si>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</si>
  <si>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</si>
  <si>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</si>
  <si>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</si>
  <si>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</si>
  <si>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</si>
  <si>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</si>
  <si>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</si>
  <si>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</si>
  <si>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</si>
  <si>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</si>
  <si>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</si>
  <si>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</si>
  <si>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</si>
  <si>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</si>
  <si>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</si>
  <si>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</si>
  <si>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</si>
  <si>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</si>
  <si>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</si>
  <si>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</si>
  <si>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</si>
  <si>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</si>
  <si>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</si>
  <si>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</si>
  <si>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</si>
  <si>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</si>
  <si>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</si>
  <si>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</si>
  <si>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</si>
  <si>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</si>
  <si>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</si>
  <si>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</si>
  <si>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</si>
  <si>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</si>
  <si>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</si>
  <si>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</si>
  <si>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</si>
  <si>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</si>
  <si>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</si>
  <si>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</si>
  <si>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</si>
  <si>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</si>
  <si>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</si>
  <si>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</si>
  <si>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</si>
  <si>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</si>
  <si>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</si>
  <si>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</si>
  <si>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</si>
  <si>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</si>
  <si>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</si>
  <si>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</si>
  <si>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</si>
  <si>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</si>
  <si>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</si>
  <si>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</si>
  <si>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</si>
  <si>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</si>
  <si>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</si>
  <si>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</si>
  <si>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</si>
  <si>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</si>
  <si>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</si>
  <si>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</si>
  <si>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</si>
  <si>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</si>
  <si>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</si>
  <si>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</si>
  <si>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</si>
  <si>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</si>
  <si>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</si>
  <si>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</si>
  <si>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</si>
  <si>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</si>
  <si>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</si>
  <si>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</si>
  <si>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</si>
  <si>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</si>
  <si>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</si>
  <si>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</si>
  <si>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</si>
  <si>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</si>
  <si>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</si>
  <si>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</si>
  <si>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</si>
  <si>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</si>
  <si>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</si>
  <si>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</si>
  <si>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</si>
  <si>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</si>
  <si>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</si>
  <si>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</si>
  <si>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</si>
  <si>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</si>
  <si>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</si>
  <si>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</si>
  <si>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</si>
  <si>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</si>
  <si>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</si>
  <si>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</si>
  <si>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</si>
  <si>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</si>
  <si>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</si>
  <si>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</si>
  <si>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</si>
  <si>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</si>
  <si>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</si>
  <si>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</si>
  <si>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</si>
  <si>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</si>
  <si>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</si>
  <si>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</si>
  <si>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</si>
  <si>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</si>
  <si>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</si>
  <si>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</si>
  <si>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</si>
  <si>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</si>
  <si>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</si>
  <si>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</si>
  <si>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</si>
  <si>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</si>
  <si>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</si>
  <si>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</si>
  <si>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</si>
  <si>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</si>
  <si>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</si>
  <si>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</si>
  <si>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</si>
  <si>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</si>
  <si>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</si>
  <si>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</si>
  <si>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</si>
  <si>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</si>
  <si>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</si>
  <si>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</si>
  <si>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</si>
  <si>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</si>
  <si>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</si>
  <si>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</si>
  <si>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</si>
  <si>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</si>
  <si>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</si>
  <si>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</si>
  <si>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</si>
  <si>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</si>
  <si>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</si>
  <si>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</si>
  <si>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</si>
  <si>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</si>
  <si>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</si>
  <si>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</si>
  <si>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</si>
  <si>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</si>
  <si>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</si>
  <si>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</si>
  <si>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</si>
  <si>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</si>
  <si>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</si>
  <si>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</si>
  <si>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</si>
  <si>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</si>
  <si>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</si>
  <si>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</si>
  <si>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</si>
  <si>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</si>
  <si>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</si>
  <si>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</si>
  <si>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</si>
  <si>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</si>
  <si>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</si>
  <si>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</si>
  <si>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</si>
  <si>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</si>
  <si>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</si>
  <si>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</si>
  <si>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</si>
  <si>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</si>
  <si>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</si>
  <si>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</si>
  <si>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</si>
  <si>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</si>
  <si>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</si>
  <si>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</si>
  <si>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</si>
  <si>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</si>
  <si>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</si>
  <si>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</si>
  <si>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</si>
  <si>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</si>
  <si>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</si>
  <si>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</si>
  <si>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</si>
  <si>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</si>
  <si>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</si>
  <si>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</si>
  <si>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</si>
  <si>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</si>
  <si>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</si>
  <si>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</si>
  <si>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</si>
  <si>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</si>
  <si>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</si>
  <si>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</si>
  <si>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</si>
  <si>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</si>
  <si>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</si>
  <si>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</si>
  <si>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</si>
  <si>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</si>
  <si>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</si>
  <si>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</si>
  <si>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</si>
  <si>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</si>
  <si>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</si>
  <si>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</si>
  <si>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</si>
  <si>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</si>
  <si>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</si>
  <si>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</si>
  <si>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</si>
  <si>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</si>
  <si>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</si>
  <si>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</si>
  <si>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</si>
  <si>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</si>
  <si>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</si>
  <si>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</si>
  <si>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</si>
  <si>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</si>
  <si>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</si>
  <si>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</si>
  <si>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</si>
  <si>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</si>
  <si>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</si>
  <si>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</si>
  <si>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</si>
  <si>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</si>
  <si>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</si>
  <si>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</si>
  <si>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</si>
  <si>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</si>
  <si>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</si>
  <si>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</si>
  <si>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</si>
  <si>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</si>
  <si>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</si>
  <si>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</si>
  <si>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</si>
  <si>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</si>
  <si>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</si>
  <si>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</si>
  <si>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</si>
  <si>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</si>
  <si>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</si>
  <si>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</si>
  <si>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</si>
  <si>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</si>
  <si>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</si>
  <si>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</si>
  <si>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</si>
  <si>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</si>
  <si>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</si>
  <si>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</si>
  <si>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</si>
  <si>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</si>
  <si>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</si>
  <si>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</si>
  <si>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</si>
  <si>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</si>
  <si>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</si>
  <si>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</si>
  <si>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</si>
  <si>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</si>
  <si>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</si>
  <si>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</si>
  <si>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</si>
  <si>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</si>
  <si>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</si>
  <si>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</si>
  <si>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</si>
  <si>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</si>
  <si>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</si>
  <si>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</si>
  <si>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</si>
  <si>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</si>
  <si>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</si>
  <si>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</si>
  <si>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</si>
  <si>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</si>
  <si>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</si>
  <si>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</si>
  <si>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</si>
  <si>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</si>
  <si>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</si>
  <si>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</si>
  <si>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</si>
  <si>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</si>
  <si>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</si>
  <si>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</si>
  <si>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</si>
  <si>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</si>
  <si>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</si>
  <si>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</si>
  <si>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</si>
  <si>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</si>
  <si>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</si>
  <si>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</si>
  <si>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</si>
  <si>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</si>
  <si>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</si>
  <si>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</si>
  <si>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</si>
  <si>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</si>
  <si>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</si>
  <si>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</si>
  <si>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</si>
  <si>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</si>
  <si>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</si>
  <si>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</si>
  <si>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</si>
  <si>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</si>
  <si>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</si>
  <si>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</si>
  <si>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</si>
  <si>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</si>
  <si>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</si>
  <si>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</si>
  <si>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</si>
  <si>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</si>
  <si>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</si>
  <si>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</si>
  <si>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</si>
  <si>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</si>
  <si>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</si>
  <si>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</si>
  <si>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</si>
  <si>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</si>
  <si>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</si>
  <si>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</si>
  <si>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</si>
  <si>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</si>
  <si>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</si>
  <si>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</si>
  <si>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</si>
  <si>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</si>
  <si>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</si>
  <si>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</si>
  <si>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</si>
  <si>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</si>
  <si>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</si>
  <si>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</si>
  <si>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</si>
  <si>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</si>
  <si>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</si>
  <si>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</si>
  <si>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</si>
  <si>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</si>
  <si>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</si>
  <si>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</si>
  <si>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</si>
  <si>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</si>
  <si>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</si>
  <si>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</si>
  <si>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</si>
  <si>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</si>
  <si>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</si>
  <si>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</si>
  <si>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</si>
  <si>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</si>
  <si>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</si>
  <si>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</si>
  <si>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</si>
  <si>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</si>
  <si>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</si>
  <si>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</si>
  <si>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</si>
  <si>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</si>
  <si>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</si>
  <si>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</si>
  <si>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</si>
  <si>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</si>
  <si>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</si>
  <si>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</si>
  <si>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</si>
  <si>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</si>
  <si>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</si>
  <si>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</si>
  <si>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</si>
  <si>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</si>
  <si>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</si>
  <si>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</si>
  <si>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</si>
  <si>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</si>
  <si>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</si>
  <si>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</si>
  <si>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</si>
  <si>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</si>
  <si>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</si>
  <si>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</si>
  <si>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</si>
  <si>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</si>
  <si>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</si>
  <si>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</si>
  <si>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</si>
  <si>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</si>
  <si>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</si>
  <si>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</si>
  <si>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</si>
  <si>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</si>
  <si>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</si>
  <si>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</si>
  <si>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</si>
  <si>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</si>
  <si>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</si>
  <si>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</si>
  <si>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</si>
  <si>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</si>
  <si>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</si>
  <si>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</si>
  <si>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</si>
  <si>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</si>
  <si>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</si>
  <si>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</si>
  <si>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</si>
  <si>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</si>
  <si>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</si>
  <si>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</si>
  <si>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</si>
  <si>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</si>
  <si>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</si>
  <si>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</si>
  <si>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</si>
  <si>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</si>
  <si>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</si>
  <si>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</si>
  <si>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</si>
  <si>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</si>
  <si>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</si>
  <si>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</si>
  <si>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</si>
  <si>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</si>
  <si>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</si>
  <si>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</si>
  <si>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</si>
  <si>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</si>
  <si>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</si>
  <si>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</si>
  <si>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</si>
  <si>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</si>
  <si>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</si>
  <si>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</si>
  <si>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</si>
  <si>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</si>
  <si>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</si>
  <si>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</si>
  <si>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</si>
  <si>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</si>
  <si>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</si>
  <si>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</si>
  <si>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</si>
  <si>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</si>
  <si>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</si>
  <si>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</si>
  <si>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</si>
  <si>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</si>
  <si>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</si>
  <si>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</si>
  <si>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</si>
  <si>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</si>
  <si>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</si>
  <si>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</si>
  <si>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</si>
  <si>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</si>
  <si>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</si>
  <si>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</si>
  <si>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</si>
  <si>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</si>
  <si>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</si>
  <si>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</si>
  <si>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</si>
  <si>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</si>
  <si>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</si>
  <si>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</si>
  <si>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</si>
  <si>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</si>
  <si>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</si>
  <si>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</si>
  <si>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</si>
  <si>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</si>
  <si>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</si>
  <si>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</si>
  <si>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</si>
  <si>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</si>
  <si>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</si>
  <si>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</si>
  <si>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</si>
  <si>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</si>
  <si>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</si>
  <si>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</si>
  <si>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</si>
  <si>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</si>
  <si>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</si>
  <si>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</si>
  <si>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</si>
  <si>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</si>
  <si>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</si>
  <si>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</si>
  <si>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</si>
  <si>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</si>
  <si>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</si>
  <si>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</si>
  <si>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</si>
  <si>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</si>
  <si>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</si>
  <si>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</si>
  <si>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</si>
  <si>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</si>
  <si>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</si>
  <si>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</si>
  <si>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</si>
  <si>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</si>
  <si>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</si>
  <si>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</si>
  <si>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</si>
  <si>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</si>
  <si>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</si>
  <si>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</si>
  <si>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</si>
  <si>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</si>
  <si>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</si>
  <si>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</si>
  <si>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</si>
  <si>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</si>
  <si>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</si>
  <si>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</si>
  <si>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</si>
  <si>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</si>
  <si>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</si>
  <si>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</si>
  <si>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</si>
  <si>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</si>
  <si>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</si>
  <si>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</si>
  <si>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</si>
  <si>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</si>
  <si>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</si>
  <si>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</si>
  <si>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</si>
  <si>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</si>
  <si>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</si>
  <si>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</si>
  <si>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</si>
  <si>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</si>
  <si>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</si>
  <si>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</si>
  <si>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</si>
  <si>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</si>
  <si>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</si>
  <si>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</si>
  <si>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</si>
  <si>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</si>
  <si>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</si>
  <si>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</si>
  <si>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</si>
  <si>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</si>
  <si>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</si>
  <si>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</si>
  <si>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</si>
  <si>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</si>
  <si>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</si>
  <si>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</si>
  <si>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</si>
  <si>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</si>
  <si>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</si>
  <si>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</si>
  <si>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</si>
  <si>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</si>
  <si>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</si>
  <si>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</si>
  <si>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</si>
  <si>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</si>
  <si>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</si>
  <si>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</si>
  <si>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</si>
  <si>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</si>
  <si>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</si>
  <si>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</si>
  <si>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</si>
  <si>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</si>
  <si>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</si>
  <si>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</si>
  <si>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</si>
  <si>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</si>
  <si>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</si>
  <si>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</si>
  <si>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</si>
  <si>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</si>
  <si>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</si>
  <si>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</si>
  <si>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</si>
  <si>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</si>
  <si>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</si>
  <si>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</si>
  <si>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</si>
  <si>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</si>
  <si>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</si>
  <si>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</si>
  <si>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</si>
  <si>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</si>
  <si>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</si>
  <si>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</si>
  <si>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</si>
  <si>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</si>
  <si>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</si>
  <si>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</si>
  <si>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</si>
  <si>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</si>
  <si>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</si>
  <si>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</si>
  <si>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</si>
  <si>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</si>
  <si>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</si>
  <si>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</si>
  <si>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</si>
  <si>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</si>
  <si>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</si>
  <si>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</si>
  <si>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</si>
  <si>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</si>
  <si>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</si>
  <si>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</si>
  <si>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</si>
  <si>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</si>
  <si>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</si>
  <si>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</si>
  <si>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</si>
  <si>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</si>
  <si>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</si>
  <si>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</si>
  <si>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</si>
  <si>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</si>
  <si>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</si>
  <si>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</si>
  <si>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</si>
  <si>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</si>
  <si>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</si>
  <si>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</si>
  <si>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</si>
  <si>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</si>
  <si>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</si>
  <si>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</si>
  <si>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</si>
  <si>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</si>
  <si>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</si>
  <si>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</si>
  <si>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</si>
  <si>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</si>
  <si>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</si>
  <si>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</si>
  <si>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</si>
  <si>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</si>
  <si>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</si>
  <si>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</si>
  <si>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</si>
  <si>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</si>
  <si>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</si>
  <si>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</si>
  <si>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</si>
  <si>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</si>
  <si>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</si>
  <si>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</si>
  <si>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</si>
  <si>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</si>
  <si>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</si>
  <si>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</si>
  <si>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</si>
  <si>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</si>
  <si>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</si>
  <si>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</si>
  <si>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</si>
  <si>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</si>
  <si>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</si>
  <si>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</si>
  <si>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</si>
  <si>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</si>
  <si>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</si>
  <si>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</si>
  <si>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</si>
  <si>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</si>
  <si>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</si>
  <si>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</si>
  <si>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</si>
  <si>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</si>
  <si>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</si>
  <si>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</si>
  <si>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</si>
  <si>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</si>
  <si>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</si>
  <si>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</si>
  <si>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</si>
  <si>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</si>
  <si>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</si>
  <si>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</si>
  <si>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</si>
  <si>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</si>
  <si>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</si>
  <si>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</si>
  <si>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</si>
  <si>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</si>
  <si>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</si>
  <si>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</si>
  <si>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</si>
  <si>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</si>
  <si>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</si>
  <si>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</si>
  <si>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</si>
  <si>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</si>
  <si>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</si>
  <si>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</si>
  <si>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</si>
  <si>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</si>
  <si>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</si>
  <si>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</si>
  <si>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</si>
  <si>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</si>
  <si>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</si>
  <si>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</si>
  <si>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</si>
  <si>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</si>
  <si>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</si>
  <si>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</si>
  <si>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</si>
  <si>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</si>
  <si>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</si>
  <si>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</si>
  <si>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</si>
  <si>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</si>
  <si>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</si>
  <si>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</si>
  <si>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</si>
  <si>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</si>
  <si>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</si>
  <si>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</si>
  <si>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</si>
  <si>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</si>
  <si>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</si>
  <si>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</si>
  <si>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</si>
  <si>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</si>
  <si>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</si>
  <si>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</si>
  <si>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</si>
  <si>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</si>
  <si>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</si>
  <si>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</si>
  <si>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</si>
  <si>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</si>
  <si>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</si>
  <si>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</si>
  <si>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</si>
  <si>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</si>
  <si>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</si>
  <si>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</si>
  <si>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</si>
  <si>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</si>
  <si>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</si>
  <si>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</si>
  <si>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</si>
  <si>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</si>
  <si>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</si>
  <si>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</si>
  <si>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</si>
  <si>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</si>
  <si>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</si>
  <si>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</si>
  <si>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</si>
  <si>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</si>
  <si>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</si>
  <si>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</si>
  <si>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</si>
  <si>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</si>
  <si>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</si>
  <si>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</si>
  <si>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</si>
  <si>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</si>
  <si>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</si>
  <si>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</si>
  <si>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</si>
  <si>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</si>
  <si>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</si>
  <si>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</si>
  <si>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</si>
  <si>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</si>
  <si>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</si>
  <si>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</si>
  <si>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</si>
  <si>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</si>
  <si>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</si>
  <si>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</si>
  <si>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</si>
  <si>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</si>
  <si>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</si>
  <si>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</si>
  <si>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</si>
  <si>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</si>
  <si>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</si>
  <si>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</si>
  <si>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</si>
  <si>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</si>
  <si>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</si>
  <si>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</si>
  <si>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</si>
  <si>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</si>
  <si>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</si>
  <si>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</si>
  <si>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</si>
  <si>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</si>
  <si>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</si>
  <si>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</si>
  <si>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</si>
  <si>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</si>
  <si>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</si>
  <si>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</si>
  <si>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</si>
  <si>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</si>
  <si>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</si>
  <si>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</si>
  <si>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</si>
  <si>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</si>
  <si>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</si>
  <si>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</si>
  <si>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</si>
  <si>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</si>
  <si>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</si>
  <si>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</si>
  <si>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</si>
  <si>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</si>
  <si>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</si>
  <si>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</si>
  <si>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</si>
  <si>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</si>
  <si>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</si>
  <si>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</si>
  <si>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</si>
  <si>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</si>
  <si>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</si>
  <si>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</si>
  <si>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</si>
  <si>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</si>
  <si>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</si>
  <si>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</si>
  <si>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</si>
  <si>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</si>
  <si>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</si>
  <si>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</si>
  <si>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</si>
  <si>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</si>
  <si>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</si>
  <si>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</si>
  <si>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</si>
  <si>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</si>
  <si>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</si>
  <si>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</si>
  <si>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</si>
  <si>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</si>
  <si>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</si>
  <si>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</si>
  <si>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</si>
  <si>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</si>
  <si>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</si>
  <si>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</si>
  <si>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</si>
  <si>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</si>
  <si>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</si>
  <si>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</si>
  <si>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</si>
  <si>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</si>
  <si>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</si>
  <si>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</si>
  <si>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</si>
  <si>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</si>
  <si>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</si>
  <si>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</si>
  <si>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</si>
  <si>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</si>
  <si>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</si>
  <si>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</si>
  <si>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</si>
  <si>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</si>
  <si>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</si>
  <si>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</si>
  <si>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</si>
  <si>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</si>
  <si>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</si>
  <si>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</si>
  <si>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</si>
  <si>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</si>
  <si>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</si>
  <si>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</si>
  <si>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</si>
  <si>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</si>
  <si>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</si>
  <si>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</si>
  <si>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</si>
  <si>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</si>
  <si>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</si>
  <si>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</si>
  <si>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</si>
  <si>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</si>
  <si>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</si>
  <si>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</si>
  <si>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</si>
  <si>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</si>
  <si>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</si>
  <si>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</si>
  <si>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</si>
  <si>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</si>
  <si>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</si>
  <si>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</si>
  <si>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</si>
  <si>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</si>
  <si>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</si>
  <si>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</si>
  <si>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</si>
  <si>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</si>
  <si>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</si>
  <si>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</si>
  <si>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</si>
  <si>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</si>
  <si>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</si>
  <si>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</si>
  <si>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</si>
  <si>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</si>
  <si>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</si>
  <si>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</si>
  <si>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</si>
  <si>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</si>
  <si>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</si>
  <si>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</si>
  <si>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</si>
  <si>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</si>
  <si>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</si>
  <si>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</si>
  <si>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</si>
  <si>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</si>
  <si>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</si>
  <si>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</si>
  <si>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</si>
  <si>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</si>
  <si>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</si>
  <si>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</si>
  <si>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</si>
  <si>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</si>
  <si>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</si>
  <si>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</si>
  <si>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</si>
  <si>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</si>
  <si>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</si>
  <si>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</si>
  <si>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</si>
  <si>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</si>
  <si>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</si>
  <si>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</si>
  <si>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</si>
  <si>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</si>
  <si>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</si>
  <si>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</si>
  <si>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</si>
  <si>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</si>
  <si>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</si>
  <si>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</si>
  <si>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</si>
  <si>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</si>
  <si>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</si>
  <si>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</si>
  <si>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</si>
  <si>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</si>
  <si>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</si>
  <si>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</si>
  <si>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</si>
  <si>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</si>
  <si>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</si>
  <si>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</si>
  <si>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</si>
  <si>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</si>
  <si>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</si>
  <si>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</si>
  <si>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</si>
  <si>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</si>
  <si>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</si>
  <si>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</si>
  <si>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</si>
  <si>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</si>
  <si>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</si>
  <si>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</si>
  <si>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</si>
  <si>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</si>
  <si>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</si>
  <si>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</si>
  <si>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</si>
  <si>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</si>
  <si>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</si>
  <si>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</si>
  <si>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</si>
  <si>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</si>
  <si>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</si>
  <si>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</si>
  <si>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</si>
  <si>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</si>
  <si>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</si>
  <si>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</si>
  <si>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</si>
  <si>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</si>
  <si>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</si>
  <si>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</si>
  <si>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</si>
  <si>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</si>
  <si>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</si>
  <si>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</si>
  <si>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</si>
  <si>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</si>
  <si>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</si>
  <si>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</si>
  <si>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</si>
  <si>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</si>
  <si>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</si>
  <si>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</si>
  <si>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</si>
  <si>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</si>
  <si>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</si>
  <si>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</si>
  <si>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</si>
  <si>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</si>
  <si>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</si>
  <si>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</si>
  <si>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</si>
  <si>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</si>
  <si>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</si>
  <si>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</si>
  <si>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</si>
  <si>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</si>
  <si>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</si>
  <si>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</si>
  <si>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</si>
  <si>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</si>
  <si>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</si>
  <si>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</si>
  <si>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</si>
  <si>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</si>
  <si>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</si>
  <si>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</si>
  <si>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</si>
  <si>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</si>
  <si>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</si>
  <si>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</si>
  <si>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</si>
  <si>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</si>
  <si>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</si>
  <si>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</si>
  <si>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</si>
  <si>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</si>
  <si>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</si>
  <si>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</si>
  <si>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</si>
  <si>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</si>
  <si>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</si>
  <si>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</si>
  <si>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</si>
  <si>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</si>
  <si>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</si>
  <si>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</si>
  <si>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</si>
  <si>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</si>
  <si>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</si>
  <si>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</si>
  <si>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</si>
  <si>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</si>
  <si>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</si>
  <si>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</si>
  <si>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</si>
  <si>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</si>
  <si>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</si>
  <si>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</si>
  <si>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</si>
  <si>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</si>
  <si>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</si>
  <si>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</si>
  <si>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</si>
  <si>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</si>
  <si>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</si>
  <si>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</si>
  <si>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</si>
  <si>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</si>
  <si>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</si>
  <si>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</si>
  <si>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</si>
  <si>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</si>
  <si>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</si>
  <si>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</si>
  <si>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</si>
  <si>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</si>
  <si>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</si>
  <si>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</si>
  <si>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</si>
  <si>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</si>
  <si>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</si>
  <si>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</si>
  <si>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</si>
  <si>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</si>
  <si>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</si>
  <si>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</si>
  <si>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</si>
  <si>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</si>
  <si>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</si>
  <si>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</si>
  <si>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</si>
  <si>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</si>
  <si>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</si>
  <si>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</si>
  <si>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</si>
  <si>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</si>
  <si>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</si>
  <si>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</si>
  <si>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</si>
  <si>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</si>
  <si>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</si>
  <si>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</si>
  <si>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</si>
  <si>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</si>
  <si>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</si>
  <si>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</si>
  <si>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</si>
  <si>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</si>
  <si>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</si>
  <si>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</si>
  <si>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</si>
  <si>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</si>
  <si>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</si>
  <si>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</si>
  <si>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</si>
  <si>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</si>
  <si>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</si>
  <si>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</si>
  <si>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</si>
  <si>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</si>
  <si>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</si>
  <si>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</si>
  <si>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</si>
  <si>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</si>
  <si>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</si>
  <si>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</si>
  <si>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</si>
  <si>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</si>
  <si>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</si>
  <si>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</si>
  <si>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</si>
  <si>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</si>
  <si>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</si>
  <si>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</si>
  <si>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</si>
  <si>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</si>
  <si>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</si>
  <si>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</si>
  <si>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</si>
  <si>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</si>
  <si>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</si>
  <si>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</si>
  <si>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</si>
  <si>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</si>
  <si>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</si>
  <si>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</si>
  <si>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</si>
  <si>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</si>
  <si>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</si>
  <si>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</si>
  <si>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</si>
  <si>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</si>
  <si>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</si>
  <si>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</si>
  <si>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</si>
  <si>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</si>
  <si>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</si>
  <si>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</si>
  <si>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</si>
  <si>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</si>
  <si>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</si>
  <si>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</si>
  <si>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</si>
  <si>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</si>
  <si>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</si>
  <si>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</si>
  <si>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</si>
  <si>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</si>
  <si>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</si>
  <si>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</si>
  <si>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</si>
  <si>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</si>
  <si>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</si>
  <si>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</si>
  <si>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</si>
  <si>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</si>
  <si>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</si>
  <si>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</si>
  <si>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</si>
  <si>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</si>
  <si>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</si>
  <si>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</si>
  <si>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</si>
  <si>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</si>
  <si>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</si>
  <si>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</si>
  <si>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</si>
  <si>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</si>
  <si>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</si>
  <si>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</si>
  <si>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</si>
  <si>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</si>
  <si>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</si>
  <si>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</si>
  <si>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</si>
  <si>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</si>
  <si>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</si>
  <si>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</si>
  <si>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</si>
  <si>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</si>
  <si>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</si>
  <si>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</si>
  <si>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</si>
  <si>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</si>
  <si>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</si>
  <si>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</si>
  <si>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</si>
  <si>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</si>
  <si>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</si>
  <si>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</si>
  <si>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</si>
  <si>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</si>
  <si>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</si>
  <si>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</si>
  <si>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</si>
  <si>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</si>
  <si>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</si>
  <si>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</si>
  <si>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</si>
  <si>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</si>
  <si>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</si>
  <si>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</si>
  <si>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</si>
  <si>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</si>
  <si>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</si>
  <si>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</si>
  <si>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</si>
  <si>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</si>
  <si>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</si>
  <si>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</si>
  <si>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</si>
  <si>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</si>
  <si>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</si>
  <si>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</si>
  <si>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</si>
  <si>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</si>
  <si>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</si>
  <si>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</si>
  <si>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</si>
  <si>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</si>
  <si>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</si>
  <si>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</si>
  <si>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</si>
  <si>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</si>
  <si>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</si>
  <si>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</si>
  <si>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</si>
  <si>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</si>
  <si>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</si>
  <si>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</si>
  <si>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</si>
  <si>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</si>
  <si>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</si>
  <si>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</si>
  <si>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</si>
  <si>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</si>
  <si>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</si>
  <si>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</si>
  <si>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</si>
  <si>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</si>
  <si>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</si>
  <si>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</si>
  <si>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</si>
  <si>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</si>
  <si>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</si>
  <si>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</si>
  <si>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</si>
  <si>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</si>
  <si>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</si>
  <si>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</si>
  <si>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</si>
  <si>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</si>
  <si>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</si>
  <si>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</si>
  <si>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</si>
  <si>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</si>
  <si>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</si>
  <si>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</si>
  <si>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</si>
  <si>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</si>
  <si>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</si>
  <si>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</si>
  <si>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</si>
  <si>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</si>
  <si>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</si>
  <si>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</si>
  <si>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</si>
  <si>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</si>
  <si>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</si>
  <si>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</si>
  <si>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</si>
  <si>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</si>
  <si>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</si>
  <si>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</si>
  <si>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</si>
  <si>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</si>
  <si>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</si>
  <si>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</si>
  <si>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</si>
  <si>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</si>
  <si>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</si>
  <si>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</si>
  <si>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</si>
  <si>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</si>
  <si>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</si>
  <si>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</si>
  <si>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</si>
  <si>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</si>
  <si>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</si>
  <si>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</si>
  <si>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</si>
  <si>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</si>
  <si>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</si>
  <si>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</si>
  <si>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</si>
  <si>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</si>
  <si>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</si>
  <si>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</si>
  <si>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</si>
  <si>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</si>
  <si>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</si>
  <si>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</si>
  <si>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</si>
  <si>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</si>
  <si>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</si>
  <si>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</si>
  <si>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</si>
  <si>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</si>
  <si>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</si>
  <si>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</si>
  <si>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</si>
  <si>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</si>
  <si>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</si>
  <si>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</si>
  <si>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</si>
  <si>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</si>
  <si>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</si>
  <si>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</si>
  <si>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</si>
  <si>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</si>
  <si>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</si>
  <si>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</si>
  <si>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</si>
  <si>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</si>
  <si>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</si>
  <si>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</si>
  <si>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</si>
  <si>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</si>
  <si>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</si>
  <si>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</si>
  <si>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</si>
  <si>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</si>
  <si>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</si>
  <si>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</si>
  <si>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</si>
  <si>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</si>
  <si>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</si>
  <si>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</si>
  <si>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</si>
  <si>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</si>
  <si>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</si>
  <si>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</si>
  <si>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</si>
  <si>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</si>
  <si>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</si>
  <si>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</si>
  <si>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</si>
  <si>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</si>
  <si>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</si>
  <si>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</si>
  <si>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</si>
  <si>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</si>
  <si>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</si>
  <si>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</si>
  <si>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</si>
  <si>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</si>
  <si>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</si>
  <si>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</si>
  <si>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</si>
  <si>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</si>
  <si>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</si>
  <si>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</si>
  <si>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</si>
  <si>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</si>
  <si>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</si>
  <si>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</si>
  <si>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</si>
  <si>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</si>
  <si>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</si>
  <si>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</si>
  <si>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</si>
  <si>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</si>
  <si>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</si>
  <si>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</si>
  <si>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</si>
  <si>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</si>
  <si>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</si>
  <si>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</si>
  <si>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</si>
  <si>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</si>
  <si>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</si>
  <si>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</si>
  <si>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</si>
  <si>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</si>
  <si>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</si>
  <si>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</si>
  <si>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</si>
  <si>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</si>
  <si>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</si>
  <si>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</si>
  <si>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</si>
  <si>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</si>
  <si>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</si>
  <si>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</si>
  <si>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</si>
  <si>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</si>
  <si>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</si>
  <si>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</si>
  <si>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</si>
  <si>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</si>
  <si>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</si>
  <si>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</si>
  <si>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</si>
  <si>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</si>
  <si>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</si>
  <si>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</si>
  <si>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</si>
  <si>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</si>
  <si>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</si>
  <si>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</si>
  <si>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</si>
  <si>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</si>
  <si>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</si>
  <si>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</si>
  <si>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</si>
  <si>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</si>
  <si>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</si>
  <si>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</si>
  <si>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</si>
  <si>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</si>
  <si>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</si>
  <si>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</si>
  <si>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</si>
  <si>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</si>
  <si>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</si>
  <si>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</si>
  <si>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</si>
  <si>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</si>
  <si>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</si>
  <si>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</si>
  <si>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</si>
  <si>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</si>
  <si>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</si>
  <si>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</si>
  <si>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</si>
  <si>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</si>
  <si>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</si>
  <si>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</si>
  <si>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</si>
  <si>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</si>
  <si>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</si>
  <si>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</si>
  <si>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</si>
  <si>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</si>
  <si>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</si>
  <si>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</si>
  <si>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</si>
  <si>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</si>
  <si>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</si>
  <si>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</si>
  <si>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</si>
  <si>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</si>
  <si>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</si>
  <si>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</si>
  <si>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</si>
  <si>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</si>
  <si>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</si>
  <si>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</si>
  <si>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</si>
  <si>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</si>
  <si>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</si>
  <si>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</si>
  <si>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</si>
  <si>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</si>
  <si>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</si>
  <si>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</si>
  <si>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</si>
  <si>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</si>
  <si>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</si>
  <si>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</si>
  <si>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</si>
  <si>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</si>
  <si>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</si>
  <si>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</si>
  <si>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</si>
  <si>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</si>
  <si>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</si>
  <si>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</si>
  <si>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</si>
  <si>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</si>
  <si>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</si>
  <si>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</si>
  <si>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</si>
  <si>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</si>
  <si>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</si>
  <si>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</si>
  <si>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</si>
  <si>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</si>
  <si>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</si>
  <si>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</si>
  <si>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</si>
  <si>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</si>
  <si>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</si>
  <si>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</si>
  <si>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</si>
  <si>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</si>
  <si>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</si>
  <si>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</si>
  <si>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</si>
  <si>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</si>
  <si>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</si>
  <si>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</si>
  <si>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</si>
  <si>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</si>
  <si>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</si>
  <si>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</si>
  <si>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</si>
  <si>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</si>
  <si>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</si>
  <si>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</si>
  <si>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</si>
  <si>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</si>
  <si>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</si>
  <si>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</si>
  <si>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</si>
  <si>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</si>
  <si>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</si>
  <si>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</si>
  <si>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</si>
  <si>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</si>
  <si>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</si>
  <si>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</si>
  <si>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</si>
  <si>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</si>
  <si>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</si>
  <si>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</si>
  <si>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</si>
  <si>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</si>
  <si>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</si>
  <si>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</si>
  <si>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</si>
  <si>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</si>
  <si>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</si>
  <si>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</si>
  <si>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</si>
  <si>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</si>
  <si>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</si>
  <si>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</si>
  <si>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</si>
  <si>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</si>
  <si>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</si>
  <si>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</si>
  <si>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</si>
  <si>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</si>
  <si>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</si>
  <si>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</si>
  <si>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</si>
  <si>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</si>
  <si>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</si>
  <si>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</si>
  <si>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</si>
  <si>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</si>
  <si>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</si>
  <si>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</si>
  <si>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</si>
  <si>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</si>
  <si>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</si>
  <si>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</si>
  <si>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</si>
  <si>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</si>
  <si>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</si>
  <si>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</si>
  <si>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</si>
  <si>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</si>
  <si>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</si>
  <si>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</si>
  <si>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</si>
  <si>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</si>
  <si>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</si>
  <si>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</si>
  <si>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</si>
  <si>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</si>
  <si>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</si>
  <si>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</si>
  <si>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</si>
  <si>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</si>
  <si>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</si>
  <si>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</si>
  <si>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</si>
  <si>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</si>
  <si>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</si>
  <si>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</si>
  <si>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</si>
  <si>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</si>
  <si>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</si>
  <si>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</si>
  <si>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</si>
  <si>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</si>
  <si>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</si>
  <si>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</si>
  <si>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</si>
  <si>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</si>
  <si>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</si>
  <si>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</si>
  <si>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</si>
  <si>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</si>
  <si>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</si>
  <si>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</si>
  <si>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</si>
  <si>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</si>
  <si>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</si>
  <si>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</si>
  <si>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</si>
  <si>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</si>
  <si>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</si>
  <si>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</si>
  <si>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</si>
  <si>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</si>
  <si>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</si>
  <si>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</si>
  <si>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</si>
  <si>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</si>
  <si>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</si>
  <si>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</si>
  <si>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</si>
  <si>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</si>
  <si>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</si>
  <si>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</si>
  <si>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</si>
  <si>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</si>
  <si>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</si>
  <si>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</si>
  <si>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</si>
  <si>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</si>
  <si>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</si>
  <si>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</si>
  <si>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</si>
  <si>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</si>
  <si>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</si>
  <si>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</si>
  <si>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</si>
  <si>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</si>
  <si>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</si>
  <si>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</si>
  <si>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</si>
  <si>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</si>
  <si>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</si>
  <si>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</si>
  <si>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</si>
  <si>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</si>
  <si>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</si>
  <si>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</si>
  <si>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</si>
  <si>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</si>
  <si>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</si>
  <si>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</si>
  <si>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</si>
  <si>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</si>
  <si>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</si>
  <si>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</si>
  <si>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</si>
  <si>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</si>
  <si>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</si>
  <si>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</si>
  <si>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</si>
  <si>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</si>
  <si>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</si>
  <si>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</si>
  <si>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</si>
  <si>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</si>
  <si>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</si>
  <si>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</si>
  <si>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</si>
  <si>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</si>
  <si>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</si>
  <si>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</si>
  <si>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</si>
  <si>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</si>
  <si>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</si>
  <si>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</si>
  <si>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</si>
  <si>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</si>
  <si>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</si>
  <si>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</si>
  <si>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</si>
  <si>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</si>
  <si>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</si>
  <si>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</si>
  <si>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</si>
  <si>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</si>
  <si>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</si>
  <si>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</si>
  <si>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</si>
  <si>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</si>
  <si>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</si>
  <si>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</si>
  <si>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</si>
  <si>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</si>
  <si>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</si>
  <si>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</si>
  <si>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</si>
  <si>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</si>
  <si>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</si>
  <si>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</si>
  <si>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</si>
  <si>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</si>
  <si>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</si>
  <si>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</si>
  <si>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</si>
  <si>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</si>
  <si>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</si>
  <si>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</si>
  <si>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</si>
  <si>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</si>
  <si>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</si>
  <si>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</si>
  <si>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</si>
  <si>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</si>
  <si>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</si>
  <si>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</si>
  <si>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</si>
  <si>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</si>
  <si>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</si>
  <si>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</si>
  <si>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</si>
  <si>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</si>
  <si>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</si>
  <si>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</si>
  <si>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</si>
  <si>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</si>
  <si>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</si>
  <si>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</si>
  <si>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</si>
  <si>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</si>
  <si>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</si>
  <si>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</si>
  <si>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</si>
  <si>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</si>
  <si>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</si>
  <si>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</si>
  <si>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</si>
  <si>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</si>
  <si>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</si>
  <si>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</si>
  <si>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</si>
  <si>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</si>
  <si>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</si>
  <si>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</si>
  <si>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</si>
  <si>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</si>
  <si>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</si>
  <si>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</si>
  <si>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</si>
  <si>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</si>
  <si>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</si>
  <si>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</si>
  <si>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</si>
  <si>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</si>
  <si>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</si>
  <si>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</si>
  <si>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</si>
  <si>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</si>
  <si>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</si>
  <si>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</si>
  <si>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</si>
  <si>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</si>
  <si>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</si>
  <si>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</si>
  <si>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</si>
  <si>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</si>
  <si>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</si>
  <si>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</si>
  <si>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</si>
  <si>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</si>
  <si>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</si>
  <si>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</si>
  <si>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</si>
  <si>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</si>
  <si>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</si>
  <si>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</si>
  <si>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</si>
  <si>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</si>
  <si>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</si>
  <si>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</si>
  <si>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</si>
  <si>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</si>
  <si>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</si>
  <si>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</si>
  <si>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</si>
  <si>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</si>
  <si>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</si>
  <si>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</si>
  <si>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</si>
  <si>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</si>
  <si>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</si>
  <si>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</si>
  <si>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</si>
  <si>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</si>
  <si>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</si>
  <si>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</si>
  <si>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</si>
  <si>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</si>
  <si>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</si>
  <si>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</si>
  <si>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</si>
  <si>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</si>
  <si>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</si>
  <si>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</si>
  <si>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</si>
  <si>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</si>
  <si>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</si>
  <si>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</si>
  <si>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</si>
  <si>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</si>
  <si>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</si>
  <si>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</si>
  <si>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</si>
  <si>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</si>
  <si>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</si>
  <si>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</si>
  <si>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</si>
  <si>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</si>
  <si>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</si>
  <si>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</si>
  <si>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</si>
  <si>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</si>
  <si>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</si>
  <si>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</si>
  <si>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</si>
  <si>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</si>
  <si>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</si>
  <si>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</si>
  <si>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</si>
  <si>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</si>
  <si>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</si>
  <si>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</si>
  <si>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</si>
  <si>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</si>
  <si>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</si>
  <si>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</si>
  <si>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</si>
  <si>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</si>
  <si>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</si>
  <si>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</si>
  <si>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</si>
  <si>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</si>
  <si>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</si>
  <si>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</si>
  <si>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</si>
  <si>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</si>
  <si>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</si>
  <si>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</si>
  <si>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</si>
  <si>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</si>
  <si>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</si>
  <si>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</si>
  <si>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</si>
  <si>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</si>
  <si>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</si>
  <si>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</si>
  <si>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</si>
  <si>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</si>
  <si>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</si>
  <si>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</si>
  <si>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</si>
  <si>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</si>
  <si>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</si>
  <si>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</si>
  <si>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</si>
  <si>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</si>
  <si>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</si>
  <si>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</si>
  <si>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</si>
  <si>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</si>
  <si>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</si>
  <si>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</si>
  <si>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</si>
  <si>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</si>
  <si>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</si>
  <si>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</si>
  <si>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</si>
  <si>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</si>
  <si>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</si>
  <si>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</si>
  <si>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</si>
  <si>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</si>
  <si>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</si>
  <si>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</si>
  <si>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</si>
  <si>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</si>
  <si>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</si>
  <si>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</si>
  <si>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</si>
  <si>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</si>
  <si>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</si>
  <si>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</si>
  <si>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</si>
  <si>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</si>
  <si>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</si>
  <si>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</si>
  <si>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</si>
  <si>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</si>
  <si>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</si>
  <si>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</si>
  <si>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</si>
  <si>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</si>
  <si>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</si>
  <si>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</si>
  <si>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</si>
  <si>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</si>
  <si>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</si>
  <si>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</si>
  <si>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</si>
  <si>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</si>
  <si>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</si>
  <si>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</si>
  <si>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</si>
  <si>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</si>
  <si>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</si>
  <si>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</si>
  <si>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</si>
  <si>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</si>
  <si>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</si>
  <si>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</si>
  <si>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</si>
  <si>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</si>
  <si>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</si>
  <si>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</si>
  <si>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</si>
  <si>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</si>
  <si>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</si>
  <si>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</si>
  <si>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</si>
  <si>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</si>
  <si>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</si>
  <si>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</si>
  <si>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</si>
  <si>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</si>
  <si>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</si>
  <si>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</si>
  <si>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</si>
  <si>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</si>
  <si>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</si>
  <si>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</si>
  <si>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</si>
  <si>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</si>
  <si>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</si>
  <si>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</si>
  <si>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</si>
  <si>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</si>
  <si>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</si>
  <si>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</si>
  <si>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</si>
  <si>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</si>
  <si>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</si>
  <si>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</si>
  <si>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</si>
  <si>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</si>
  <si>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</si>
  <si>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</si>
  <si>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</si>
  <si>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</si>
  <si>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</si>
  <si>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</si>
  <si>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</si>
  <si>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</si>
  <si>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</si>
  <si>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</si>
  <si>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</si>
  <si>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</si>
  <si>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</si>
  <si>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</si>
  <si>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</si>
  <si>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</si>
  <si>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</si>
  <si>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</si>
  <si>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</si>
  <si>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</si>
  <si>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</si>
  <si>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</si>
  <si>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</si>
  <si>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</si>
  <si>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</si>
  <si>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</si>
  <si>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</si>
  <si>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</si>
  <si>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</si>
  <si>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</si>
  <si>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</si>
  <si>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</si>
  <si>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</si>
  <si>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</si>
  <si>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</si>
  <si>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</si>
  <si>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</si>
  <si>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</si>
  <si>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</si>
  <si>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</si>
  <si>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</si>
  <si>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</si>
  <si>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</si>
  <si>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</si>
  <si>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</si>
  <si>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</si>
  <si>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</si>
  <si>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</si>
  <si>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</si>
  <si>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</si>
  <si>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</si>
  <si>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</si>
  <si>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</si>
  <si>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</si>
  <si>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</si>
  <si>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</si>
  <si>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</si>
  <si>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</si>
  <si>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</si>
  <si>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</si>
  <si>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</si>
  <si>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</si>
  <si>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</si>
  <si>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</si>
  <si>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</si>
  <si>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</si>
  <si>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</si>
  <si>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</si>
  <si>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</si>
  <si>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</si>
  <si>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</si>
  <si>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</si>
  <si>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</si>
  <si>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</si>
  <si>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</si>
  <si>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</si>
  <si>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</si>
  <si>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</si>
  <si>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</si>
  <si>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</si>
  <si>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</si>
  <si>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</si>
  <si>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</si>
  <si>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</si>
  <si>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</si>
  <si>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</si>
  <si>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</si>
  <si>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</si>
  <si>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</si>
  <si>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</si>
  <si>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</si>
  <si>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</si>
  <si>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</si>
  <si>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</si>
  <si>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</si>
  <si>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</si>
  <si>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</si>
  <si>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</si>
  <si>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</si>
  <si>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</si>
  <si>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</si>
  <si>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</si>
  <si>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</si>
  <si>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</si>
  <si>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</si>
  <si>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</si>
  <si>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</si>
  <si>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</si>
  <si>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</si>
  <si>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</si>
  <si>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</si>
  <si>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</si>
  <si>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</si>
  <si>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</si>
  <si>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</si>
  <si>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</si>
  <si>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</si>
  <si>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</si>
  <si>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</si>
  <si>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</si>
  <si>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</si>
  <si>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</si>
  <si>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</si>
  <si>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</si>
  <si>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</si>
  <si>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</si>
  <si>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</si>
  <si>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</si>
  <si>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</si>
  <si>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</si>
  <si>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</si>
  <si>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</si>
  <si>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</si>
  <si>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</si>
  <si>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</si>
  <si>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</si>
  <si>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</si>
  <si>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</si>
  <si>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</si>
  <si>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</si>
  <si>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</si>
  <si>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</si>
  <si>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</si>
  <si>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</si>
  <si>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</si>
  <si>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</si>
  <si>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</si>
  <si>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</si>
  <si>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</si>
  <si>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</si>
  <si>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</si>
  <si>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</si>
  <si>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</si>
  <si>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</si>
  <si>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</si>
  <si>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</si>
  <si>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</si>
  <si>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</si>
  <si>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</si>
  <si>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</si>
  <si>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</si>
  <si>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</si>
  <si>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</si>
  <si>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</si>
  <si>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</si>
  <si>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</si>
  <si>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</si>
  <si>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</si>
  <si>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</si>
  <si>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</si>
  <si>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</si>
  <si>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</si>
  <si>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</si>
  <si>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</si>
  <si>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</si>
  <si>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</si>
  <si>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</si>
  <si>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</si>
  <si>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</si>
  <si>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</si>
  <si>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</si>
  <si>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</si>
  <si>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</si>
  <si>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</si>
  <si>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</si>
  <si>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</si>
  <si>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</si>
  <si>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</si>
  <si>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</si>
  <si>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</si>
  <si>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</si>
  <si>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</si>
  <si>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</si>
  <si>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</si>
  <si>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</si>
  <si>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</si>
  <si>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</si>
  <si>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</si>
  <si>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</si>
  <si>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</si>
  <si>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</si>
  <si>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</si>
  <si>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</si>
  <si>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</si>
  <si>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</si>
  <si>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</si>
  <si>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</si>
  <si>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</si>
  <si>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</si>
  <si>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</si>
  <si>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</si>
  <si>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</si>
  <si>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</si>
  <si>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</si>
  <si>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</si>
  <si>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</si>
  <si>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</si>
  <si>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</si>
  <si>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</si>
  <si>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</si>
  <si>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</si>
  <si>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</si>
  <si>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</si>
  <si>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</si>
  <si>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</si>
  <si>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</si>
  <si>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</si>
  <si>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</si>
  <si>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</si>
  <si>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</si>
  <si>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</si>
  <si>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</si>
  <si>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</si>
  <si>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</si>
  <si>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</si>
  <si>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</si>
  <si>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</si>
  <si>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</si>
  <si>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</si>
  <si>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</si>
  <si>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</si>
  <si>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</si>
  <si>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</si>
  <si>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</si>
  <si>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</si>
  <si>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</si>
  <si>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</si>
  <si>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</si>
  <si>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</si>
  <si>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</si>
  <si>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</si>
  <si>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</si>
  <si>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</si>
  <si>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</si>
  <si>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</si>
  <si>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</si>
  <si>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</si>
  <si>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</si>
  <si>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</si>
  <si>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</si>
  <si>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</si>
  <si>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</si>
  <si>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</si>
  <si>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</si>
  <si>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</si>
  <si>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</si>
  <si>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</si>
  <si>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</si>
  <si>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</si>
  <si>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</si>
  <si>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</si>
  <si>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</si>
  <si>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</si>
  <si>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</si>
  <si>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</si>
  <si>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</si>
  <si>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</si>
  <si>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</si>
  <si>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</si>
  <si>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</si>
  <si>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</si>
  <si>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</si>
  <si>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</si>
  <si>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</si>
  <si>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</si>
  <si>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</si>
  <si>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</si>
  <si>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</si>
  <si>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</si>
  <si>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</si>
  <si>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</si>
  <si>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</si>
  <si>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</si>
  <si>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</si>
  <si>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</si>
  <si>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</si>
  <si>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</si>
  <si>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</si>
  <si>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</si>
  <si>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</si>
  <si>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</si>
  <si>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</si>
  <si>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</si>
  <si>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</si>
  <si>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</si>
  <si>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</si>
  <si>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</si>
  <si>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</si>
  <si>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</si>
  <si>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</si>
  <si>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</si>
  <si>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</si>
  <si>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</si>
  <si>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</si>
  <si>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</si>
  <si>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</si>
  <si>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</si>
  <si>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</si>
  <si>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</si>
  <si>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</si>
  <si>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</si>
  <si>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</si>
  <si>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</si>
  <si>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</si>
  <si>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</si>
  <si>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</si>
  <si>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</si>
  <si>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</si>
  <si>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</si>
  <si>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</si>
  <si>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</si>
  <si>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</si>
  <si>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</si>
  <si>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</si>
  <si>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</si>
  <si>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</si>
  <si>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</si>
  <si>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</si>
  <si>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</si>
  <si>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</si>
  <si>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</si>
  <si>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</si>
  <si>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</si>
  <si>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</si>
  <si>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</si>
  <si>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</si>
  <si>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</si>
  <si>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</si>
  <si>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</si>
  <si>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</si>
  <si>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</si>
  <si>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</si>
  <si>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</si>
  <si>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</si>
  <si>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</si>
  <si>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</si>
  <si>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</si>
  <si>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</si>
  <si>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</si>
  <si>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</si>
  <si>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</si>
  <si>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</si>
  <si>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</si>
  <si>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</si>
  <si>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</si>
  <si>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</si>
  <si>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</si>
  <si>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</si>
  <si>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</si>
  <si>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</si>
  <si>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</si>
  <si>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</si>
  <si>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</si>
  <si>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</si>
  <si>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</si>
  <si>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</si>
  <si>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</si>
  <si>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</si>
  <si>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</si>
  <si>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</si>
  <si>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</si>
  <si>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</si>
  <si>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</si>
  <si>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</si>
  <si>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</si>
  <si>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</si>
  <si>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</si>
  <si>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</si>
  <si>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</si>
  <si>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</si>
  <si>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</si>
  <si>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</si>
  <si>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</si>
  <si>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</si>
  <si>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</si>
  <si>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</si>
  <si>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</si>
  <si>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</si>
  <si>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</si>
  <si>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</si>
  <si>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</si>
  <si>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</si>
  <si>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</si>
  <si>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</si>
  <si>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</si>
  <si>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</si>
  <si>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</si>
  <si>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</si>
  <si>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</si>
  <si>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</si>
  <si>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</si>
  <si>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</si>
  <si>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</si>
  <si>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</si>
  <si>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</si>
  <si>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</si>
  <si>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</si>
  <si>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</si>
  <si>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</si>
  <si>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</si>
  <si>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</si>
  <si>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</si>
  <si>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</si>
  <si>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</si>
  <si>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</si>
  <si>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</si>
  <si>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</si>
  <si>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</si>
  <si>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</si>
  <si>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</si>
  <si>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</si>
  <si>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</si>
  <si>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</si>
  <si>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</si>
  <si>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</si>
  <si>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</si>
  <si>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</si>
  <si>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</si>
  <si>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</si>
  <si>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</si>
  <si>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</si>
  <si>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</si>
  <si>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</si>
  <si>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</si>
  <si>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</si>
  <si>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</si>
  <si>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</si>
  <si>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</si>
  <si>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</si>
  <si>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</si>
  <si>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</si>
  <si>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</si>
  <si>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</si>
  <si>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</si>
  <si>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</si>
  <si>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</si>
  <si>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</si>
  <si>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</si>
  <si>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</si>
  <si>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</si>
  <si>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</si>
  <si>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</si>
  <si>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</si>
  <si>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</si>
  <si>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</si>
  <si>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</si>
  <si>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</si>
  <si>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</si>
  <si>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</si>
  <si>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</si>
  <si>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</si>
  <si>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</si>
  <si>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</si>
  <si>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</si>
  <si>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</si>
  <si>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</si>
  <si>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</si>
  <si>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</si>
  <si>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</si>
  <si>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</si>
  <si>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</si>
  <si>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</si>
  <si>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</si>
  <si>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</si>
  <si>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</si>
  <si>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</si>
  <si>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</si>
  <si>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</si>
  <si>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</si>
  <si>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</si>
  <si>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</si>
  <si>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</si>
  <si>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</si>
  <si>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</si>
  <si>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</si>
  <si>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</si>
  <si>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</si>
  <si>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</si>
  <si>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</si>
  <si>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</si>
  <si>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</si>
  <si>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</si>
  <si>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</si>
  <si>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</si>
  <si>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</si>
  <si>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</si>
  <si>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</si>
  <si>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</si>
  <si>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</si>
  <si>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</si>
  <si>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</si>
  <si>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</si>
  <si>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</si>
  <si>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</si>
  <si>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</si>
  <si>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</si>
  <si>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</si>
  <si>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</si>
  <si>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</si>
  <si>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</si>
  <si>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</si>
  <si>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</si>
  <si>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</si>
  <si>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</si>
  <si>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</si>
  <si>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</si>
  <si>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</si>
  <si>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</si>
  <si>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</si>
  <si>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</si>
  <si>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</si>
  <si>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</si>
  <si>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</si>
  <si>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</si>
  <si>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</si>
  <si>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</si>
  <si>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</si>
  <si>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</si>
  <si>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</si>
  <si>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</si>
  <si>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</si>
  <si>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</si>
  <si>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</si>
  <si>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</si>
  <si>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</si>
  <si>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</si>
  <si>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</si>
  <si>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</si>
  <si>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</si>
  <si>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</si>
  <si>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</si>
  <si>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</si>
  <si>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</si>
  <si>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</si>
  <si>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</si>
  <si>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</si>
  <si>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</si>
  <si>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</si>
  <si>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</si>
  <si>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</si>
  <si>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</si>
  <si>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</si>
  <si>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</si>
  <si>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</si>
  <si>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</si>
  <si>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</si>
  <si>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</si>
  <si>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</si>
  <si>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</si>
  <si>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</si>
  <si>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</si>
  <si>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</si>
  <si>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</si>
  <si>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</si>
  <si>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</si>
  <si>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</si>
  <si>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</si>
  <si>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</si>
  <si>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</si>
  <si>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</si>
  <si>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</si>
  <si>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</si>
  <si>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</si>
  <si>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</si>
  <si>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</si>
  <si>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</si>
  <si>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</si>
  <si>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</si>
  <si>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</si>
  <si>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</si>
  <si>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</si>
  <si>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</si>
  <si>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</si>
  <si>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</si>
  <si>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</si>
  <si>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</si>
  <si>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</si>
  <si>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</si>
  <si>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</si>
  <si>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</si>
  <si>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</si>
  <si>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</si>
  <si>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</si>
  <si>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</si>
  <si>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</si>
  <si>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</si>
  <si>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</si>
  <si>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</si>
  <si>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</si>
  <si>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</si>
  <si>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</si>
  <si>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</si>
  <si>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</si>
  <si>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</si>
  <si>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</si>
  <si>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</si>
  <si>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</si>
  <si>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</si>
  <si>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</si>
  <si>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</si>
  <si>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</si>
  <si>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</si>
  <si>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</si>
  <si>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</si>
  <si>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</si>
  <si>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</si>
  <si>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</si>
  <si>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</si>
  <si>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</si>
  <si>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</si>
  <si>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</si>
  <si>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</si>
  <si>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</si>
  <si>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</si>
  <si>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</si>
  <si>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</si>
  <si>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</si>
  <si>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</si>
  <si>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</si>
  <si>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</si>
  <si>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</si>
  <si>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</si>
  <si>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</si>
  <si>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</si>
  <si>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</si>
  <si>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</si>
  <si>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</si>
  <si>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</si>
  <si>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</si>
  <si>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</si>
  <si>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</si>
  <si>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</si>
  <si>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</si>
  <si>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</si>
  <si>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</si>
  <si>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</si>
  <si>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</si>
  <si>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</si>
  <si>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</si>
  <si>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</si>
  <si>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</si>
  <si>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</si>
  <si>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</si>
  <si>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</si>
  <si>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</si>
  <si>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</si>
  <si>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</si>
  <si>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</si>
  <si>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</si>
  <si>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</si>
  <si>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</si>
  <si>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</si>
  <si>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</si>
  <si>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</si>
  <si>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</si>
  <si>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</si>
  <si>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</si>
  <si>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</si>
  <si>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</si>
  <si>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</si>
  <si>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</si>
  <si>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</si>
  <si>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</si>
  <si>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</si>
  <si>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</si>
  <si>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</si>
  <si>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</si>
  <si>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</si>
  <si>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</si>
  <si>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</si>
  <si>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</si>
  <si>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</si>
  <si>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</si>
  <si>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</si>
  <si>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</si>
  <si>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</si>
  <si>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</si>
  <si>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</si>
  <si>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</si>
  <si>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</si>
  <si>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</si>
  <si>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</si>
  <si>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</si>
  <si>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</si>
  <si>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</si>
  <si>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</si>
  <si>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</si>
  <si>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</si>
  <si>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</si>
  <si>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</si>
  <si>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</si>
  <si>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</si>
  <si>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</si>
  <si>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</si>
  <si>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</si>
  <si>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</si>
  <si>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</si>
  <si>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</si>
  <si>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</si>
  <si>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</si>
  <si>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</si>
  <si>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</si>
  <si>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</si>
  <si>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</si>
  <si>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</si>
  <si>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</si>
  <si>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</si>
  <si>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</si>
  <si>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</si>
  <si>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</si>
  <si>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</si>
  <si>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</si>
  <si>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</si>
  <si>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</si>
  <si>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</si>
  <si>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</si>
  <si>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</si>
  <si>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</si>
  <si>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</si>
  <si>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</si>
  <si>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</si>
  <si>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</si>
  <si>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</si>
  <si>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</si>
  <si>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</si>
  <si>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</si>
  <si>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</si>
  <si>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</si>
  <si>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</si>
  <si>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</si>
  <si>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</si>
  <si>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</si>
  <si>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</si>
  <si>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</si>
  <si>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</si>
  <si>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</si>
  <si>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</si>
  <si>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</si>
  <si>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</si>
  <si>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</si>
  <si>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</si>
  <si>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</si>
  <si>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</si>
  <si>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</si>
  <si>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</si>
  <si>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</si>
  <si>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</si>
  <si>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</si>
  <si>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</si>
  <si>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</si>
  <si>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</si>
  <si>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</si>
  <si>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</si>
  <si>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</si>
  <si>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</si>
  <si>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</si>
  <si>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</si>
  <si>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</si>
  <si>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</si>
  <si>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</si>
  <si>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</si>
  <si>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</si>
  <si>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</si>
  <si>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</si>
  <si>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</si>
  <si>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</si>
  <si>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</si>
  <si>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</si>
  <si>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</si>
  <si>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</si>
  <si>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</si>
  <si>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</si>
  <si>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</si>
  <si>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</si>
  <si>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</si>
  <si>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</si>
  <si>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</si>
  <si>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</si>
  <si>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</si>
  <si>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</si>
  <si>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</si>
  <si>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</si>
  <si>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</si>
  <si>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</si>
  <si>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</si>
  <si>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</si>
  <si>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</si>
  <si>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</si>
  <si>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</si>
  <si>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</si>
  <si>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</si>
  <si>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</si>
  <si>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</si>
  <si>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</si>
  <si>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</si>
  <si>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</si>
  <si>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</si>
  <si>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</si>
  <si>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</si>
  <si>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</si>
  <si>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</si>
  <si>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</si>
  <si>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</si>
  <si>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</si>
  <si>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</si>
  <si>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</si>
  <si>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</si>
  <si>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</si>
  <si>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</si>
  <si>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</si>
  <si>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</si>
  <si>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</si>
  <si>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</si>
  <si>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</si>
  <si>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</si>
  <si>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</si>
  <si>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</si>
  <si>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</si>
  <si>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</si>
  <si>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</si>
  <si>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</si>
  <si>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</si>
  <si>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</si>
  <si>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</si>
  <si>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</si>
  <si>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</si>
  <si>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</si>
  <si>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</si>
  <si>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</si>
  <si>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</si>
  <si>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</si>
  <si>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</si>
  <si>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</si>
  <si>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</si>
  <si>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</si>
  <si>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</si>
  <si>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</si>
  <si>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</si>
  <si>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</si>
  <si>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</si>
  <si>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</si>
  <si>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</si>
  <si>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</si>
  <si>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</si>
  <si>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</si>
  <si>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</si>
  <si>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</si>
  <si>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</si>
  <si>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</si>
  <si>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</si>
  <si>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</si>
  <si>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</si>
  <si>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</si>
  <si>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</si>
  <si>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</si>
  <si>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</si>
  <si>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</si>
  <si>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</si>
  <si>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</si>
  <si>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</si>
  <si>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</si>
  <si>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</si>
  <si>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</si>
  <si>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</si>
  <si>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</si>
  <si>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</si>
  <si>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</si>
  <si>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</si>
  <si>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</si>
  <si>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</si>
  <si>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</si>
  <si>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</si>
  <si>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</si>
  <si>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</si>
  <si>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</si>
  <si>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</si>
  <si>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</si>
  <si>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</si>
  <si>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</si>
  <si>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</si>
  <si>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</si>
  <si>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</si>
  <si>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</si>
  <si>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</si>
  <si>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</si>
  <si>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</si>
  <si>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</si>
  <si>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</si>
  <si>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</si>
  <si>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</si>
  <si>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</si>
  <si>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</si>
  <si>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</si>
  <si>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</si>
  <si>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</si>
  <si>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</si>
  <si>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</si>
  <si>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</si>
  <si>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</si>
  <si>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</si>
  <si>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</si>
  <si>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</si>
  <si>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</si>
  <si>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</si>
  <si>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</si>
  <si>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</si>
  <si>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</si>
  <si>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</si>
  <si>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</si>
  <si>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</si>
  <si>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</si>
  <si>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</si>
  <si>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</si>
  <si>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</si>
  <si>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</si>
  <si>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</si>
  <si>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</si>
  <si>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</si>
  <si>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</si>
  <si>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</si>
  <si>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</si>
  <si>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</si>
  <si>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</si>
  <si>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</si>
  <si>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</si>
  <si>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</si>
  <si>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</si>
  <si>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</si>
  <si>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</si>
  <si>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</si>
  <si>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</si>
  <si>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</si>
  <si>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</si>
  <si>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</si>
  <si>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</si>
  <si>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</si>
  <si>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</si>
  <si>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</si>
  <si>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</si>
  <si>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</si>
  <si>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</si>
  <si>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</si>
  <si>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</si>
  <si>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</si>
  <si>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</si>
  <si>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</si>
  <si>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</si>
  <si>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</si>
  <si>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</si>
  <si>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</si>
  <si>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</si>
  <si>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</si>
  <si>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</si>
  <si>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</si>
  <si>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</si>
  <si>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</si>
  <si>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</si>
  <si>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</si>
  <si>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</si>
  <si>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</si>
  <si>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</si>
  <si>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</si>
  <si>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</si>
  <si>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</si>
  <si>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</si>
  <si>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</si>
  <si>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</si>
  <si>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</si>
  <si>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</si>
  <si>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</si>
  <si>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</si>
  <si>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</si>
  <si>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</si>
  <si>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</si>
  <si>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</si>
  <si>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</si>
  <si>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</si>
  <si>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</si>
  <si>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</si>
  <si>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</si>
  <si>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</si>
  <si>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</si>
  <si>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</si>
  <si>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</si>
  <si>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</si>
  <si>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</si>
  <si>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</si>
  <si>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</si>
  <si>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</si>
  <si>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</si>
  <si>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</si>
  <si>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</si>
  <si>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</si>
  <si>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</si>
  <si>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</si>
  <si>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</si>
  <si>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</si>
  <si>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</si>
  <si>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</si>
  <si>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</si>
  <si>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</si>
  <si>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</si>
  <si>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</si>
  <si>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</si>
  <si>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</si>
  <si>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</si>
  <si>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</si>
  <si>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</si>
  <si>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</si>
  <si>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</si>
  <si>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</si>
  <si>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</si>
  <si>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</si>
  <si>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</si>
  <si>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</si>
  <si>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</si>
  <si>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</si>
  <si>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</si>
  <si>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</si>
  <si>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</si>
  <si>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</si>
  <si>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</si>
  <si>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</si>
  <si>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</si>
  <si>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</si>
  <si>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</si>
  <si>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</si>
  <si>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</si>
  <si>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</si>
  <si>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</si>
  <si>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</si>
  <si>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</si>
  <si>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</si>
  <si>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</si>
  <si>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</si>
  <si>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</si>
  <si>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</si>
  <si>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</si>
  <si>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</si>
  <si>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</si>
  <si>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</si>
  <si>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</si>
  <si>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</si>
  <si>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</si>
  <si>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</si>
  <si>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</si>
  <si>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</si>
  <si>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</si>
  <si>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</si>
  <si>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</si>
  <si>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</si>
  <si>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</si>
  <si>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</si>
  <si>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</si>
  <si>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</si>
  <si>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</si>
  <si>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</si>
  <si>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</si>
  <si>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</si>
  <si>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</si>
  <si>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</si>
  <si>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</si>
  <si>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</si>
  <si>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</si>
  <si>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</si>
  <si>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</si>
  <si>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</si>
  <si>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</si>
  <si>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</si>
  <si>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</si>
  <si>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</si>
  <si>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</si>
  <si>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</si>
  <si>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</si>
  <si>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</si>
  <si>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</si>
  <si>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</si>
  <si>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</si>
  <si>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</si>
  <si>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</si>
  <si>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</si>
  <si>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</si>
  <si>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</si>
  <si>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</si>
  <si>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</si>
  <si>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</si>
  <si>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</si>
  <si>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</si>
  <si>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</si>
  <si>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</si>
  <si>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</si>
  <si>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</si>
  <si>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</si>
  <si>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</si>
  <si>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</si>
  <si>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</si>
  <si>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</si>
  <si>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</si>
  <si>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</si>
  <si>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</si>
  <si>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</si>
  <si>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</si>
  <si>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</si>
  <si>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</si>
  <si>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</si>
  <si>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</si>
  <si>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</si>
  <si>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</si>
  <si>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</si>
  <si>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</si>
  <si>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</si>
  <si>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</si>
  <si>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</si>
  <si>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</si>
  <si>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</si>
  <si>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</si>
  <si>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</si>
  <si>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</si>
  <si>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</si>
  <si>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</si>
  <si>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</si>
  <si>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</si>
  <si>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</si>
  <si>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</si>
  <si>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</si>
  <si>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</si>
  <si>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</si>
  <si>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</si>
  <si>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</si>
  <si>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</si>
  <si>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</si>
  <si>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</si>
  <si>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</si>
  <si>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</si>
  <si>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</si>
  <si>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</si>
  <si>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</si>
  <si>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</si>
  <si>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</si>
  <si>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</si>
  <si>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</si>
  <si>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</si>
  <si>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</si>
  <si>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</si>
  <si>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</si>
  <si>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</si>
  <si>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</si>
  <si>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</si>
  <si>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</si>
  <si>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</si>
  <si>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</si>
  <si>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</si>
  <si>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</si>
  <si>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</si>
  <si>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</si>
  <si>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</si>
  <si>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</si>
  <si>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</si>
  <si>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</si>
  <si>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</si>
  <si>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</si>
  <si>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</si>
  <si>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</si>
  <si>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</si>
  <si>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</si>
  <si>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</si>
  <si>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</si>
  <si>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</si>
  <si>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</si>
  <si>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</si>
  <si>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</si>
  <si>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</si>
  <si>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</si>
  <si>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</si>
  <si>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</si>
  <si>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</si>
  <si>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</si>
  <si>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</si>
  <si>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</si>
  <si>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</si>
  <si>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</si>
  <si>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</si>
  <si>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</si>
  <si>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</si>
  <si>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</si>
  <si>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</si>
  <si>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</si>
  <si>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</si>
  <si>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</si>
  <si>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</si>
  <si>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</si>
  <si>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</si>
  <si>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</si>
  <si>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</si>
  <si>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</si>
  <si>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</si>
  <si>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</si>
  <si>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</si>
  <si>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</si>
  <si>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</si>
  <si>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</si>
  <si>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</si>
  <si>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</si>
  <si>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</si>
  <si>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</si>
  <si>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</si>
  <si>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</si>
  <si>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</si>
  <si>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</si>
  <si>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</si>
  <si>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</si>
  <si>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</si>
  <si>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</si>
  <si>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</si>
  <si>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</si>
  <si>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</si>
  <si>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</si>
  <si>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</si>
  <si>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</si>
  <si>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</si>
  <si>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</si>
  <si>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</si>
  <si>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</si>
  <si>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</si>
  <si>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</si>
  <si>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</si>
  <si>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</si>
  <si>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</si>
  <si>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</si>
  <si>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</si>
  <si>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</si>
  <si>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</si>
  <si>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</si>
  <si>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</si>
  <si>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</si>
  <si>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</si>
  <si>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</si>
  <si>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</si>
  <si>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</si>
  <si>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</si>
  <si>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</si>
  <si>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</si>
  <si>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</si>
  <si>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</si>
  <si>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</si>
  <si>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</si>
  <si>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</si>
  <si>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</si>
  <si>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</si>
  <si>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</si>
  <si>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</si>
  <si>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</si>
  <si>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</si>
  <si>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</si>
  <si>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</si>
  <si>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</si>
  <si>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</si>
  <si>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</si>
  <si>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</si>
  <si>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</si>
  <si>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</si>
  <si>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</si>
  <si>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</si>
  <si>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</si>
  <si>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</si>
  <si>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</si>
  <si>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</si>
  <si>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</si>
  <si>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</si>
  <si>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</si>
  <si>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</si>
  <si>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</si>
  <si>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</si>
  <si>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</si>
  <si>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</si>
  <si>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</si>
  <si>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</si>
  <si>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</si>
  <si>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</si>
  <si>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</si>
  <si>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</si>
  <si>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</si>
  <si>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</si>
  <si>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</si>
  <si>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</si>
  <si>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</si>
  <si>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</si>
  <si>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</si>
  <si>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</si>
  <si>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</si>
  <si>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</si>
  <si>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</si>
  <si>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</si>
  <si>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</si>
  <si>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</si>
  <si>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</si>
  <si>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</si>
  <si>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</si>
  <si>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</si>
  <si>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</si>
  <si>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</si>
  <si>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</si>
  <si>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</si>
  <si>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</si>
  <si>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</si>
  <si>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</si>
  <si>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</si>
  <si>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</si>
  <si>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</si>
  <si>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</si>
  <si>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</si>
  <si>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</si>
  <si>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</si>
  <si>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</si>
  <si>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</si>
  <si>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</si>
  <si>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</si>
  <si>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</si>
  <si>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</si>
  <si>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</si>
  <si>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</si>
  <si>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</si>
  <si>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</si>
  <si>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</si>
  <si>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</si>
  <si>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</si>
  <si>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</si>
  <si>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</si>
  <si>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</si>
  <si>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</si>
  <si>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</si>
  <si>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</si>
  <si>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</si>
  <si>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</si>
  <si>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</si>
  <si>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</si>
  <si>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</si>
  <si>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</si>
  <si>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</si>
  <si>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</si>
  <si>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</si>
  <si>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</si>
  <si>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</si>
  <si>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</si>
  <si>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</si>
  <si>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</si>
  <si>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</si>
  <si>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</si>
  <si>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</si>
  <si>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</si>
  <si>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</si>
  <si>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</si>
  <si>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</si>
  <si>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</si>
  <si>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</si>
  <si>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</si>
  <si>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</si>
  <si>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</si>
  <si>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</si>
  <si>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</si>
  <si>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</si>
  <si>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</si>
  <si>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</si>
  <si>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</si>
  <si>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</si>
  <si>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</si>
  <si>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</si>
  <si>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</si>
  <si>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</si>
  <si>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</si>
  <si>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</si>
  <si>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</si>
  <si>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</si>
  <si>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</si>
  <si>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</si>
  <si>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</si>
  <si>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</si>
  <si>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</si>
  <si>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</si>
  <si>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</si>
  <si>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</si>
  <si>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</si>
  <si>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</si>
  <si>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</si>
  <si>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</si>
  <si>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</si>
  <si>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</si>
  <si>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</si>
  <si>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</si>
  <si>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</si>
  <si>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</si>
  <si>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</si>
  <si>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</si>
  <si>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</si>
  <si>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</si>
  <si>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</si>
  <si>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</si>
  <si>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</si>
  <si>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</si>
  <si>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</si>
  <si>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</si>
  <si>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</si>
  <si>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</si>
  <si>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</si>
  <si>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</si>
  <si>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</si>
  <si>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</si>
  <si>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</si>
  <si>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</si>
  <si>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</si>
  <si>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</si>
  <si>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</si>
  <si>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</si>
  <si>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</si>
  <si>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</si>
  <si>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</si>
  <si>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</si>
  <si>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</si>
  <si>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</si>
  <si>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</si>
  <si>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</si>
  <si>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</si>
  <si>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</si>
  <si>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</si>
  <si>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</si>
  <si>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</si>
  <si>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</si>
  <si>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</si>
  <si>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</si>
  <si>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</si>
  <si>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</si>
  <si>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</si>
  <si>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</si>
  <si>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</si>
  <si>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</si>
  <si>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</si>
  <si>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</si>
  <si>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</si>
  <si>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</si>
  <si>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</si>
  <si>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</si>
  <si>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</si>
  <si>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</si>
  <si>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</si>
  <si>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</si>
  <si>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</si>
  <si>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</si>
  <si>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</si>
  <si>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</si>
  <si>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</si>
  <si>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</si>
  <si>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</si>
  <si>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</si>
  <si>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</si>
  <si>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</si>
  <si>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</si>
  <si>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</si>
  <si>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</si>
  <si>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</si>
  <si>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</si>
  <si>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</si>
  <si>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</si>
  <si>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</si>
  <si>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</si>
  <si>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</si>
  <si>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</si>
  <si>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</si>
  <si>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</si>
  <si>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</si>
  <si>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</si>
  <si>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</si>
  <si>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</si>
  <si>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</si>
  <si>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</si>
  <si>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</si>
  <si>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</si>
  <si>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</si>
  <si>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</si>
  <si>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</si>
  <si>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</si>
  <si>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</si>
  <si>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</si>
  <si>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</si>
  <si>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</si>
  <si>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</si>
  <si>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</si>
  <si>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</si>
  <si>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</si>
  <si>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</si>
  <si>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</si>
  <si>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</si>
  <si>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</si>
  <si>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</si>
  <si>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</si>
  <si>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</si>
  <si>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</si>
  <si>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</si>
  <si>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</si>
  <si>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</si>
  <si>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</si>
  <si>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</si>
  <si>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</si>
  <si>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</si>
  <si>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</si>
  <si>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</si>
  <si>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</si>
  <si>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</si>
  <si>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</si>
  <si>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</si>
  <si>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</si>
  <si>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</si>
  <si>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</si>
  <si>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</si>
  <si>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</si>
  <si>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</si>
  <si>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</si>
  <si>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</si>
  <si>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</si>
  <si>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</si>
  <si>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</si>
  <si>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</si>
  <si>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</si>
  <si>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</si>
  <si>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</si>
  <si>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</si>
  <si>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</si>
  <si>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</si>
  <si>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</si>
  <si>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</si>
  <si>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</si>
  <si>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</si>
  <si>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</si>
  <si>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</si>
  <si>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</si>
  <si>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</si>
  <si>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</si>
  <si>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</si>
  <si>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</si>
  <si>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</si>
  <si>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</si>
  <si>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</si>
  <si>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</si>
  <si>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</si>
  <si>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</si>
  <si>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</si>
  <si>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</si>
  <si>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</si>
  <si>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</si>
  <si>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</si>
  <si>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</si>
  <si>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</si>
  <si>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</si>
  <si>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</si>
  <si>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</si>
  <si>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</si>
  <si>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</si>
  <si>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</si>
  <si>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</si>
  <si>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</si>
  <si>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</si>
  <si>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</si>
  <si>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</si>
  <si>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</si>
  <si>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</si>
  <si>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</si>
  <si>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</si>
  <si>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</si>
  <si>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</si>
  <si>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</si>
  <si>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</si>
  <si>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</si>
  <si>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</si>
  <si>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</si>
  <si>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</si>
  <si>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</si>
  <si>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</si>
  <si>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</si>
  <si>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</si>
  <si>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</si>
  <si>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</si>
  <si>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</si>
  <si>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</si>
  <si>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</si>
  <si>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</si>
  <si>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</si>
  <si>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</si>
  <si>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</si>
  <si>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</si>
  <si>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</si>
  <si>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</si>
  <si>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</si>
  <si>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</si>
  <si>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</si>
  <si>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</si>
  <si>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</si>
  <si>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</si>
  <si>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</si>
  <si>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</si>
  <si>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</si>
  <si>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</si>
  <si>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</si>
  <si>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</si>
  <si>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</si>
  <si>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</si>
  <si>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</si>
  <si>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</si>
  <si>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</si>
  <si>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</si>
  <si>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</si>
  <si>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</si>
  <si>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</si>
  <si>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</si>
  <si>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</si>
  <si>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</si>
  <si>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</si>
  <si>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</si>
  <si>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</si>
  <si>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</si>
  <si>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</si>
  <si>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</si>
  <si>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</si>
  <si>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</si>
  <si>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</si>
  <si>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</si>
  <si>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</si>
  <si>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</si>
  <si>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</si>
  <si>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</si>
  <si>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</si>
  <si>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</si>
  <si>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</si>
  <si>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</si>
  <si>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</si>
  <si>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</si>
  <si>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</si>
  <si>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</si>
  <si>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</si>
  <si>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</si>
  <si>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</si>
  <si>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</si>
  <si>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</si>
  <si>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</si>
  <si>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</si>
  <si>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</si>
  <si>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</si>
  <si>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</si>
  <si>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</si>
  <si>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</si>
  <si>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</si>
  <si>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</si>
  <si>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</si>
  <si>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</si>
  <si>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</si>
  <si>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</si>
  <si>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</si>
  <si>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</si>
  <si>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</si>
  <si>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</si>
  <si>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</si>
  <si>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</si>
  <si>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</si>
  <si>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</si>
  <si>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</si>
  <si>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</si>
  <si>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</si>
  <si>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</si>
  <si>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</si>
  <si>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</si>
  <si>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</si>
  <si>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</si>
  <si>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</si>
  <si>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</si>
  <si>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</si>
  <si>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</si>
  <si>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</si>
  <si>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</si>
  <si>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</si>
  <si>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</si>
  <si>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</si>
  <si>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</si>
  <si>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</si>
  <si>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</si>
  <si>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</si>
  <si>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</si>
  <si>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</si>
  <si>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</si>
  <si>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</si>
  <si>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</si>
  <si>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</si>
  <si>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</si>
  <si>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</si>
  <si>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</si>
  <si>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</si>
  <si>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</si>
  <si>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</si>
  <si>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</si>
  <si>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</si>
  <si>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</si>
  <si>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</si>
  <si>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</si>
  <si>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</si>
  <si>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</si>
  <si>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</si>
  <si>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</si>
  <si>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</si>
  <si>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</si>
  <si>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</si>
  <si>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</si>
  <si>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</si>
  <si>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</si>
  <si>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</si>
  <si>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</si>
  <si>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</si>
  <si>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</si>
  <si>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</si>
  <si>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</si>
  <si>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</si>
  <si>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</si>
  <si>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</si>
  <si>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</si>
  <si>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</si>
  <si>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</si>
  <si>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</si>
  <si>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</si>
  <si>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</si>
  <si>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</si>
  <si>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</si>
  <si>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</si>
  <si>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</si>
  <si>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</si>
  <si>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</si>
  <si>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</si>
  <si>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</si>
  <si>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</si>
  <si>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</si>
  <si>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</si>
  <si>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</si>
  <si>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</si>
  <si>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</si>
  <si>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</si>
  <si>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</si>
  <si>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</si>
  <si>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</si>
  <si>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</si>
  <si>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</si>
  <si>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</si>
  <si>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</si>
  <si>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</si>
  <si>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</si>
  <si>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</si>
  <si>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</si>
  <si>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</si>
  <si>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</si>
  <si>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</si>
  <si>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</si>
  <si>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</si>
  <si>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</si>
  <si>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</si>
  <si>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</si>
  <si>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</si>
  <si>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</si>
  <si>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</si>
  <si>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</si>
  <si>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</si>
  <si>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</si>
  <si>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</si>
  <si>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</si>
  <si>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</si>
  <si>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</si>
  <si>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</si>
  <si>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</si>
  <si>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</si>
  <si>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</si>
  <si>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</si>
  <si>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</si>
  <si>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</si>
  <si>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</si>
  <si>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</si>
  <si>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</si>
  <si>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</si>
  <si>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</si>
  <si>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</si>
  <si>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</si>
  <si>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</si>
  <si>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</si>
  <si>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</si>
  <si>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</si>
  <si>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</si>
  <si>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</si>
  <si>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</si>
  <si>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</si>
  <si>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</si>
  <si>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</si>
  <si>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</si>
  <si>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</si>
  <si>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</si>
  <si>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</si>
  <si>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</si>
  <si>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</si>
  <si>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</si>
  <si>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</si>
  <si>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</si>
  <si>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</si>
  <si>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</si>
  <si>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</si>
  <si>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</si>
  <si>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</si>
  <si>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</si>
  <si>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</si>
  <si>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</si>
  <si>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</si>
  <si>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</si>
  <si>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</si>
  <si>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</si>
  <si>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</si>
  <si>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</si>
  <si>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</si>
  <si>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</si>
  <si>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</si>
  <si>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</si>
  <si>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</si>
  <si>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</si>
  <si>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</si>
  <si>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</si>
  <si>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</si>
  <si>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</si>
  <si>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</si>
  <si>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</si>
  <si>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</si>
  <si>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</si>
  <si>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</si>
  <si>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</si>
  <si>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</si>
  <si>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</si>
  <si>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</si>
  <si>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</si>
  <si>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</si>
  <si>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</si>
  <si>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</si>
  <si>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</si>
  <si>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</si>
  <si>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</si>
  <si>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</si>
  <si>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</si>
  <si>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</si>
  <si>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</si>
  <si>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</si>
  <si>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</si>
  <si>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</si>
  <si>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</si>
  <si>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</si>
  <si>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</si>
  <si>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</si>
  <si>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</si>
  <si>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</si>
  <si>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</si>
  <si>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</si>
  <si>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</si>
  <si>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</si>
  <si>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</si>
  <si>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</si>
  <si>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</si>
  <si>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</si>
  <si>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</si>
  <si>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</si>
  <si>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</si>
  <si>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</si>
  <si>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</si>
  <si>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</si>
  <si>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</si>
  <si>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</si>
  <si>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</si>
  <si>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</si>
  <si>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</si>
  <si>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</si>
  <si>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</si>
  <si>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</si>
  <si>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</si>
  <si>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</si>
  <si>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</si>
  <si>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</si>
  <si>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</si>
  <si>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</si>
  <si>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</si>
  <si>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</si>
  <si>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</si>
  <si>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</si>
  <si>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</si>
  <si>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</si>
  <si>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</si>
  <si>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</si>
  <si>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</si>
  <si>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</si>
  <si>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</si>
  <si>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</si>
  <si>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</si>
  <si>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</si>
  <si>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</si>
  <si>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</si>
  <si>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</si>
  <si>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</si>
  <si>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</si>
  <si>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</si>
  <si>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</si>
  <si>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</si>
  <si>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</si>
  <si>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</si>
  <si>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</si>
  <si>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</si>
  <si>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</si>
  <si>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</si>
  <si>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</si>
  <si>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</si>
  <si>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</si>
  <si>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</si>
  <si>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</si>
  <si>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</si>
  <si>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</si>
  <si>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</si>
  <si>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</si>
  <si>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</si>
  <si>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</si>
  <si>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</si>
  <si>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</si>
  <si>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</si>
  <si>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</si>
  <si>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</si>
  <si>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</si>
  <si>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</si>
  <si>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</si>
  <si>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</si>
  <si>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</si>
  <si>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</si>
  <si>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</si>
  <si>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</si>
  <si>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</si>
  <si>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</si>
  <si>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</si>
  <si>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</si>
  <si>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</si>
  <si>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</si>
  <si>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</si>
  <si>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</si>
  <si>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</si>
  <si>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</si>
  <si>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</si>
  <si>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</si>
  <si>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</si>
  <si>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</si>
  <si>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</si>
  <si>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</si>
  <si>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</si>
  <si>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</si>
  <si>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</si>
  <si>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</si>
  <si>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</si>
  <si>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</si>
  <si>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</si>
  <si>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</si>
  <si>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</si>
  <si>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</si>
  <si>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</si>
  <si>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</si>
  <si>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</si>
  <si>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</si>
  <si>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</si>
  <si>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</si>
  <si>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</si>
  <si>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</si>
  <si>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</si>
  <si>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</si>
  <si>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</si>
  <si>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</si>
  <si>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</si>
  <si>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</si>
  <si>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</si>
  <si>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</si>
  <si>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</si>
  <si>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</si>
  <si>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</si>
  <si>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</si>
  <si>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</si>
  <si>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</si>
  <si>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</si>
  <si>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</si>
  <si>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</si>
  <si>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</si>
  <si>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</si>
  <si>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</si>
  <si>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</si>
  <si>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</si>
  <si>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</si>
  <si>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</si>
  <si>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</si>
  <si>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</si>
  <si>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</si>
  <si>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</si>
  <si>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</si>
  <si>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</si>
  <si>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</si>
  <si>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</si>
  <si>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</si>
  <si>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</si>
  <si>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</si>
  <si>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</si>
  <si>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</si>
  <si>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</si>
  <si>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</si>
  <si>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</si>
  <si>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</si>
  <si>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</si>
  <si>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</si>
  <si>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</si>
  <si>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</si>
  <si>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</si>
  <si>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</si>
  <si>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</si>
  <si>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</si>
  <si>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FRONTIER ELECTRONICS CORP.</t>
  </si>
  <si>
    <t>13-011-1222</t>
  </si>
  <si>
    <t>DUNS</t>
  </si>
  <si>
    <t>667 E. Cochran Street, Simi Valley, CA 93065, USA</t>
  </si>
  <si>
    <t>1-(805)-522-9998</t>
  </si>
  <si>
    <t>Benny Ortiz</t>
  </si>
  <si>
    <t>Engineer</t>
  </si>
  <si>
    <t>bortiz@frontierusa.com</t>
  </si>
  <si>
    <t>100%</t>
  </si>
  <si>
    <t>http://frontierusa.com/conflict-free-minerals</t>
  </si>
  <si>
    <t>GH60-04G-B-LF</t>
  </si>
  <si>
    <t>6A PASSIVATED GENERAL PURPOSE RECTIFIERS</t>
  </si>
  <si>
    <t>Hilda Zambrano</t>
  </si>
  <si>
    <t>hildat@frontierusa.com</t>
  </si>
  <si>
    <t>1-(805)-522-9998 Ext. 116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</si>
</sst>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7">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10"/>
      <name val="Verdana"/>
      <charset val="134"/>
    </font>
    <font>
      <sz val="11"/>
      <color theme="1"/>
      <name val="Calibri"/>
      <family val="3"/>
      <charset val="134"/>
      <scheme val="minor"/>
    </font>
    <font>
      <sz val="11"/>
      <color theme="0"/>
      <name val="Calibri"/>
      <family val="3"/>
      <charset val="134"/>
      <scheme val="minor"/>
    </font>
    <font>
      <sz val="11"/>
      <color rgb="FF9C0006"/>
      <name val="ＭＳ Ｐゴシック"/>
      <family val="2"/>
    </font>
    <font>
      <sz val="11"/>
      <color rgb="FF9C0006"/>
      <name val="Calibri"/>
      <family val="3"/>
      <charset val="134"/>
      <scheme val="minor"/>
    </font>
    <font>
      <b/>
      <sz val="11"/>
      <color rgb="FFFA7D00"/>
      <name val="Calibri"/>
      <family val="3"/>
      <charset val="134"/>
      <scheme val="minor"/>
    </font>
    <font>
      <b/>
      <sz val="11"/>
      <color theme="0"/>
      <name val="Calibri"/>
      <family val="3"/>
      <charset val="134"/>
      <scheme val="minor"/>
    </font>
    <font>
      <i/>
      <sz val="11"/>
      <color rgb="FF7F7F7F"/>
      <name val="Calibri"/>
      <family val="3"/>
      <charset val="134"/>
      <scheme val="minor"/>
    </font>
    <font>
      <sz val="11"/>
      <color rgb="FF006100"/>
      <name val="Calibri"/>
      <family val="3"/>
      <charset val="134"/>
      <scheme val="minor"/>
    </font>
    <font>
      <b/>
      <sz val="15"/>
      <color theme="3"/>
      <name val="Calibri"/>
      <family val="3"/>
      <charset val="134"/>
      <scheme val="minor"/>
    </font>
    <font>
      <b/>
      <sz val="13"/>
      <color theme="3"/>
      <name val="Calibri"/>
      <family val="3"/>
      <charset val="134"/>
      <scheme val="minor"/>
    </font>
    <font>
      <b/>
      <sz val="11"/>
      <color theme="3"/>
      <name val="Calibri"/>
      <family val="3"/>
      <charset val="134"/>
      <scheme val="minor"/>
    </font>
    <font>
      <u/>
      <sz val="11"/>
      <color theme="10"/>
      <name val="Calibri"/>
      <family val="3"/>
      <charset val="134"/>
      <scheme val="minor"/>
    </font>
    <font>
      <u/>
      <sz val="12"/>
      <color theme="10"/>
      <name val="Calibri"/>
      <family val="3"/>
      <charset val="134"/>
      <scheme val="minor"/>
    </font>
    <font>
      <sz val="11"/>
      <color rgb="FF3F3F76"/>
      <name val="Calibri"/>
      <family val="3"/>
      <charset val="134"/>
      <scheme val="minor"/>
    </font>
    <font>
      <sz val="11"/>
      <color rgb="FFFA7D00"/>
      <name val="Calibri"/>
      <family val="3"/>
      <charset val="134"/>
      <scheme val="minor"/>
    </font>
    <font>
      <sz val="11"/>
      <color rgb="FF9C6500"/>
      <name val="Calibri"/>
      <family val="3"/>
      <charset val="134"/>
      <scheme val="minor"/>
    </font>
    <font>
      <sz val="10"/>
      <color theme="1"/>
      <name val="ＭＳ Ｐゴシック"/>
      <family val="2"/>
    </font>
    <font>
      <sz val="11"/>
      <color theme="1"/>
      <name val="ＭＳ Ｐゴシック"/>
      <family val="2"/>
    </font>
    <font>
      <sz val="12"/>
      <color theme="1"/>
      <name val="Calibri"/>
      <family val="3"/>
      <charset val="134"/>
      <scheme val="minor"/>
    </font>
    <font>
      <b/>
      <sz val="11"/>
      <color rgb="FF3F3F3F"/>
      <name val="Calibri"/>
      <family val="3"/>
      <charset val="134"/>
      <scheme val="minor"/>
    </font>
    <font>
      <sz val="18"/>
      <color theme="3"/>
      <name val="Cambria"/>
      <family val="3"/>
      <charset val="134"/>
      <scheme val="major"/>
    </font>
    <font>
      <b/>
      <sz val="11"/>
      <color theme="1"/>
      <name val="Calibri"/>
      <family val="3"/>
      <charset val="134"/>
      <scheme val="minor"/>
    </font>
    <font>
      <sz val="11"/>
      <color rgb="FFFF0000"/>
      <name val="Calibri"/>
      <family val="3"/>
      <charset val="134"/>
      <scheme val="minor"/>
    </font>
  </fonts>
  <fills count="4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top/>
      <bottom style="medium">
        <color theme="4" tint="0.39994506668294322"/>
      </bottom>
      <diagonal/>
    </border>
  </borders>
  <cellStyleXfs count="680">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xf numFmtId="0" fontId="103" fillId="0" borderId="0"/>
    <xf numFmtId="0" fontId="104" fillId="43" borderId="0" applyNumberFormat="0" applyBorder="0" applyAlignment="0" applyProtection="0"/>
    <xf numFmtId="0" fontId="104" fillId="44"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47" borderId="0" applyNumberFormat="0" applyBorder="0" applyAlignment="0" applyProtection="0"/>
    <xf numFmtId="0" fontId="104" fillId="48" borderId="0" applyNumberFormat="0" applyBorder="0" applyAlignment="0" applyProtection="0"/>
    <xf numFmtId="0" fontId="104" fillId="8" borderId="0" applyNumberFormat="0" applyBorder="0" applyAlignment="0" applyProtection="0"/>
    <xf numFmtId="0" fontId="104" fillId="9" borderId="0" applyNumberFormat="0" applyBorder="0" applyAlignment="0" applyProtection="0"/>
    <xf numFmtId="0" fontId="104" fillId="10" borderId="0" applyNumberFormat="0" applyBorder="0" applyAlignment="0" applyProtection="0"/>
    <xf numFmtId="0" fontId="104" fillId="11" borderId="0" applyNumberFormat="0" applyBorder="0" applyAlignment="0" applyProtection="0"/>
    <xf numFmtId="0" fontId="104" fillId="12" borderId="0" applyNumberFormat="0" applyBorder="0" applyAlignment="0" applyProtection="0"/>
    <xf numFmtId="0" fontId="104" fillId="13" borderId="0" applyNumberFormat="0" applyBorder="0" applyAlignment="0" applyProtection="0"/>
    <xf numFmtId="0" fontId="105" fillId="37" borderId="0" applyNumberFormat="0" applyBorder="0" applyAlignment="0" applyProtection="0"/>
    <xf numFmtId="0" fontId="105" fillId="38"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42" borderId="0" applyNumberFormat="0" applyBorder="0" applyAlignment="0" applyProtection="0"/>
    <xf numFmtId="0" fontId="105" fillId="20" borderId="0" applyNumberFormat="0" applyBorder="0" applyAlignment="0" applyProtection="0"/>
    <xf numFmtId="0" fontId="105" fillId="21" borderId="0" applyNumberFormat="0" applyBorder="0" applyAlignment="0" applyProtection="0"/>
    <xf numFmtId="0" fontId="105" fillId="22" borderId="0" applyNumberFormat="0" applyBorder="0" applyAlignment="0" applyProtection="0"/>
    <xf numFmtId="0" fontId="105" fillId="23" borderId="0" applyNumberFormat="0" applyBorder="0" applyAlignment="0" applyProtection="0"/>
    <xf numFmtId="0" fontId="105" fillId="24" borderId="0" applyNumberFormat="0" applyBorder="0" applyAlignment="0" applyProtection="0"/>
    <xf numFmtId="0" fontId="105" fillId="25" borderId="0" applyNumberFormat="0" applyBorder="0" applyAlignment="0" applyProtection="0"/>
    <xf numFmtId="0" fontId="106" fillId="26" borderId="0" applyNumberFormat="0" applyBorder="0" applyAlignment="0" applyProtection="0"/>
    <xf numFmtId="0" fontId="107" fillId="26" borderId="0" applyNumberFormat="0" applyBorder="0" applyAlignment="0" applyProtection="0"/>
    <xf numFmtId="0" fontId="108" fillId="27" borderId="1" applyNumberFormat="0" applyAlignment="0" applyProtection="0"/>
    <xf numFmtId="0" fontId="109" fillId="28" borderId="2" applyNumberFormat="0" applyAlignment="0" applyProtection="0"/>
    <xf numFmtId="0" fontId="110" fillId="0" borderId="0" applyNumberFormat="0" applyFill="0" applyBorder="0" applyAlignment="0" applyProtection="0"/>
    <xf numFmtId="0" fontId="111" fillId="29" borderId="0" applyNumberFormat="0" applyBorder="0" applyAlignment="0" applyProtection="0"/>
    <xf numFmtId="0" fontId="112" fillId="0" borderId="3" applyNumberFormat="0" applyFill="0" applyAlignment="0" applyProtection="0"/>
    <xf numFmtId="0" fontId="113" fillId="0" borderId="4" applyNumberFormat="0" applyFill="0" applyAlignment="0" applyProtection="0"/>
    <xf numFmtId="0" fontId="114" fillId="0" borderId="68" applyNumberFormat="0" applyFill="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7" fillId="30" borderId="1" applyNumberFormat="0" applyAlignment="0" applyProtection="0"/>
    <xf numFmtId="0" fontId="118" fillId="0" borderId="6" applyNumberFormat="0" applyFill="0" applyAlignment="0" applyProtection="0"/>
    <xf numFmtId="0" fontId="119" fillId="31"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20" fillId="0" borderId="0">
      <alignment vertical="center"/>
    </xf>
    <xf numFmtId="0" fontId="121" fillId="0" borderId="0"/>
    <xf numFmtId="0" fontId="104" fillId="0" borderId="0"/>
    <xf numFmtId="0" fontId="121"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21" fillId="0" borderId="0"/>
    <xf numFmtId="0" fontId="121" fillId="0" borderId="0"/>
    <xf numFmtId="0" fontId="104" fillId="0" borderId="0"/>
    <xf numFmtId="0" fontId="104" fillId="0" borderId="0"/>
    <xf numFmtId="0" fontId="104" fillId="0" borderId="0"/>
    <xf numFmtId="0" fontId="122" fillId="0" borderId="0"/>
    <xf numFmtId="0" fontId="104" fillId="0" borderId="0"/>
    <xf numFmtId="0" fontId="104" fillId="32" borderId="7" applyNumberFormat="0" applyFont="0" applyAlignment="0" applyProtection="0"/>
    <xf numFmtId="0" fontId="123" fillId="27" borderId="8" applyNumberFormat="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24" fillId="0" borderId="0" applyNumberFormat="0" applyFill="0" applyBorder="0" applyAlignment="0" applyProtection="0"/>
    <xf numFmtId="0" fontId="125" fillId="0" borderId="9" applyNumberFormat="0" applyFill="0" applyAlignment="0" applyProtection="0"/>
    <xf numFmtId="0" fontId="126" fillId="0" borderId="0" applyNumberFormat="0" applyFill="0" applyBorder="0" applyAlignment="0" applyProtection="0"/>
  </cellStyleXfs>
  <cellXfs count="396">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22" fillId="0" borderId="27" xfId="487" applyFont="1" applyFill="1" applyBorder="1" applyAlignment="1" applyProtection="1">
      <alignment horizontal="center" wrapText="1"/>
      <protection hidden="1"/>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4" fillId="0" borderId="27" xfId="487" applyFont="1" applyFill="1" applyBorder="1" applyAlignment="1" applyProtection="1">
      <alignment horizontal="center"/>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680">
    <cellStyle name="20% - Accent1 2" xfId="1" xr:uid="{00000000-0005-0000-0000-000000000000}"/>
    <cellStyle name="20% - Accent1 2 2" xfId="595" xr:uid="{4CF3F4D4-FCC1-49DC-A3FF-6F037A881D44}"/>
    <cellStyle name="20% - Accent2 2" xfId="2" xr:uid="{00000000-0005-0000-0000-000001000000}"/>
    <cellStyle name="20% - Accent2 2 2" xfId="596" xr:uid="{CC3DCC75-A881-4285-B7B3-4FEFDFABD920}"/>
    <cellStyle name="20% - Accent3 2" xfId="3" xr:uid="{00000000-0005-0000-0000-000002000000}"/>
    <cellStyle name="20% - Accent3 2 2" xfId="597" xr:uid="{091A6DE7-0D85-4083-97B4-77D763A13E00}"/>
    <cellStyle name="20% - Accent4 2" xfId="4" xr:uid="{00000000-0005-0000-0000-000003000000}"/>
    <cellStyle name="20% - Accent4 2 2" xfId="598" xr:uid="{6A8C67FC-CED4-4D61-90C0-7A46ECA8D462}"/>
    <cellStyle name="20% - Accent5 2" xfId="5" xr:uid="{00000000-0005-0000-0000-000004000000}"/>
    <cellStyle name="20% - Accent5 2 2" xfId="599" xr:uid="{5DA4F774-1C5D-4B67-88FF-9A61032F40D0}"/>
    <cellStyle name="20% - Accent6 2" xfId="6" xr:uid="{00000000-0005-0000-0000-000005000000}"/>
    <cellStyle name="20% - Accent6 2 2" xfId="600" xr:uid="{CD45DCA3-953E-4B57-B2B2-8887A206B08B}"/>
    <cellStyle name="40% - Accent1 2" xfId="7" xr:uid="{00000000-0005-0000-0000-000006000000}"/>
    <cellStyle name="40% - Accent1 2 2" xfId="601" xr:uid="{9C802A1F-91D9-45D2-8C96-6BE9D3B96A82}"/>
    <cellStyle name="40% - Accent2 2" xfId="8" xr:uid="{00000000-0005-0000-0000-000007000000}"/>
    <cellStyle name="40% - Accent2 2 2" xfId="602" xr:uid="{3B3D9374-691D-4B00-ADC9-33B4DEDE66C9}"/>
    <cellStyle name="40% - Accent3 2" xfId="9" xr:uid="{00000000-0005-0000-0000-000008000000}"/>
    <cellStyle name="40% - Accent3 2 2" xfId="603" xr:uid="{0C845E80-CAD7-4974-AFDD-C9BC05DEC7E9}"/>
    <cellStyle name="40% - Accent4 2" xfId="10" xr:uid="{00000000-0005-0000-0000-000009000000}"/>
    <cellStyle name="40% - Accent4 2 2" xfId="604" xr:uid="{5F26AA63-DF93-4970-BB62-25F9ABC120A8}"/>
    <cellStyle name="40% - Accent5 2" xfId="11" xr:uid="{00000000-0005-0000-0000-00000A000000}"/>
    <cellStyle name="40% - Accent5 2 2" xfId="605" xr:uid="{2EE3D08A-3352-4852-8834-3DD0513DE4FF}"/>
    <cellStyle name="40% - Accent6 2" xfId="12" xr:uid="{00000000-0005-0000-0000-00000B000000}"/>
    <cellStyle name="40% - Accent6 2 2" xfId="606" xr:uid="{78C42C65-4B86-4620-A9F9-94EF0F2D98E2}"/>
    <cellStyle name="60% - Accent1 2" xfId="13" xr:uid="{00000000-0005-0000-0000-00000C000000}"/>
    <cellStyle name="60% - Accent1 2 2" xfId="607" xr:uid="{A9EEA307-B62B-49C6-BF8B-19C54F91C65F}"/>
    <cellStyle name="60% - Accent2 2" xfId="14" xr:uid="{00000000-0005-0000-0000-00000D000000}"/>
    <cellStyle name="60% - Accent2 2 2" xfId="608" xr:uid="{3B1E82F8-3AF7-4421-AB4F-D0B910668353}"/>
    <cellStyle name="60% - Accent3 2" xfId="15" xr:uid="{00000000-0005-0000-0000-00000E000000}"/>
    <cellStyle name="60% - Accent3 2 2" xfId="609" xr:uid="{8E4A9436-CEF1-46C3-A7ED-887CCF343FCE}"/>
    <cellStyle name="60% - Accent4 2" xfId="16" xr:uid="{00000000-0005-0000-0000-00000F000000}"/>
    <cellStyle name="60% - Accent4 2 2" xfId="610" xr:uid="{B2E78182-4465-48AE-AC04-06DDFAE9707D}"/>
    <cellStyle name="60% - Accent5 2" xfId="17" xr:uid="{00000000-0005-0000-0000-000010000000}"/>
    <cellStyle name="60% - Accent5 2 2" xfId="611" xr:uid="{6A372F0D-F3DD-4C25-BB06-E069DDC515AC}"/>
    <cellStyle name="60% - Accent6 2" xfId="18" xr:uid="{00000000-0005-0000-0000-000011000000}"/>
    <cellStyle name="60% - Accent6 2 2" xfId="612" xr:uid="{74F3B019-7332-43B6-A284-4383158DBC9E}"/>
    <cellStyle name="Accent1 2" xfId="19" xr:uid="{00000000-0005-0000-0000-000012000000}"/>
    <cellStyle name="Accent1 2 2" xfId="613" xr:uid="{BE348548-D445-44A9-957F-622AF5EAF12F}"/>
    <cellStyle name="Accent2 2" xfId="20" xr:uid="{00000000-0005-0000-0000-000013000000}"/>
    <cellStyle name="Accent2 2 2" xfId="614" xr:uid="{44CCC80B-9E12-4300-9DDC-D4279FA59648}"/>
    <cellStyle name="Accent3 2" xfId="21" xr:uid="{00000000-0005-0000-0000-000014000000}"/>
    <cellStyle name="Accent3 2 2" xfId="615" xr:uid="{54D0A16E-5FF8-486C-AB1D-4AB6E368B68E}"/>
    <cellStyle name="Accent4 2" xfId="22" xr:uid="{00000000-0005-0000-0000-000015000000}"/>
    <cellStyle name="Accent4 2 2" xfId="616" xr:uid="{C9A64BDD-F6A6-47D4-8F18-F320B708EB56}"/>
    <cellStyle name="Accent5 2" xfId="23" xr:uid="{00000000-0005-0000-0000-000016000000}"/>
    <cellStyle name="Accent5 2 2" xfId="617" xr:uid="{331CD5B1-74F8-4EEC-9003-6EE2C7AA6CA4}"/>
    <cellStyle name="Accent6 2" xfId="24" xr:uid="{00000000-0005-0000-0000-000017000000}"/>
    <cellStyle name="Accent6 2 2" xfId="618" xr:uid="{6F8262A1-2848-4E10-8DC3-9F270AE4CEEA}"/>
    <cellStyle name="Bad 2" xfId="25" xr:uid="{00000000-0005-0000-0000-000018000000}"/>
    <cellStyle name="Bad 2 2" xfId="619" xr:uid="{4B5FEB6C-F9BE-4245-B27E-438EA835FE18}"/>
    <cellStyle name="Bad 3" xfId="26" xr:uid="{00000000-0005-0000-0000-000019000000}"/>
    <cellStyle name="Bad 3 2" xfId="620" xr:uid="{232D9DCE-2E9E-4E3B-867D-69F7DD75FC97}"/>
    <cellStyle name="Calculation 2" xfId="27" xr:uid="{00000000-0005-0000-0000-00001A000000}"/>
    <cellStyle name="Calculation 2 2" xfId="621" xr:uid="{1CF49EB2-016E-4A23-900E-9F2D3209EAD6}"/>
    <cellStyle name="Check Cell 2" xfId="28" xr:uid="{00000000-0005-0000-0000-00001B000000}"/>
    <cellStyle name="Check Cell 2 2" xfId="622" xr:uid="{475D71D2-979A-4D7E-ACD8-93760A7DD445}"/>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Explanatory Text 2 2" xfId="623" xr:uid="{CE138CF9-868F-4CEF-9907-92B895026C69}"/>
    <cellStyle name="Good 2" xfId="482" xr:uid="{00000000-0005-0000-0000-0000E1010000}"/>
    <cellStyle name="Good 2 2" xfId="624" xr:uid="{74704DFB-2D68-44F2-9793-B88E8CE1D910}"/>
    <cellStyle name="Heading 1 2" xfId="483" xr:uid="{00000000-0005-0000-0000-0000E2010000}"/>
    <cellStyle name="Heading 1 2 2" xfId="625" xr:uid="{8EBF17F7-8CC8-44A3-BD0F-1EA22DEE27CF}"/>
    <cellStyle name="Heading 2 2" xfId="484" xr:uid="{00000000-0005-0000-0000-0000E3010000}"/>
    <cellStyle name="Heading 2 2 2" xfId="626" xr:uid="{18B06982-08FF-4C88-8529-B856A9CC4130}"/>
    <cellStyle name="Heading 3 2" xfId="485" xr:uid="{00000000-0005-0000-0000-0000E4010000}"/>
    <cellStyle name="Heading 3 2 2" xfId="627" xr:uid="{C76DAAD3-2478-440F-A7C7-8CE38202ADE9}"/>
    <cellStyle name="Heading 4 2" xfId="486" xr:uid="{00000000-0005-0000-0000-0000E5010000}"/>
    <cellStyle name="Heading 4 2 2" xfId="628" xr:uid="{49D895E3-ABBE-42B7-97BE-5A116817312B}"/>
    <cellStyle name="Hyperlink" xfId="487" builtinId="8"/>
    <cellStyle name="Hyperlink 2" xfId="488" xr:uid="{00000000-0005-0000-0000-0000E7010000}"/>
    <cellStyle name="Hyperlink 3" xfId="489" xr:uid="{00000000-0005-0000-0000-0000E8010000}"/>
    <cellStyle name="Hyperlink 3 2" xfId="629" xr:uid="{EB5107D9-BFCC-40D9-813C-BD4DBF806F2D}"/>
    <cellStyle name="Hyperlink 4" xfId="490" xr:uid="{00000000-0005-0000-0000-0000E9010000}"/>
    <cellStyle name="Hyperlink 5" xfId="491" xr:uid="{00000000-0005-0000-0000-0000EA010000}"/>
    <cellStyle name="Hyperlink 5 2" xfId="492" xr:uid="{00000000-0005-0000-0000-0000EB010000}"/>
    <cellStyle name="Hyperlink 5 2 2" xfId="630" xr:uid="{BC496D5D-C9B7-4D79-A184-79D07C2E8206}"/>
    <cellStyle name="Hyperlink 6" xfId="493" xr:uid="{00000000-0005-0000-0000-0000EC010000}"/>
    <cellStyle name="Hyperlink 7" xfId="494" xr:uid="{00000000-0005-0000-0000-0000ED010000}"/>
    <cellStyle name="Input 2" xfId="495" xr:uid="{00000000-0005-0000-0000-0000EE010000}"/>
    <cellStyle name="Input 2 2" xfId="631" xr:uid="{2CE21584-430C-4648-B052-93D1ABC51B40}"/>
    <cellStyle name="Linked Cell 2" xfId="496" xr:uid="{00000000-0005-0000-0000-0000EF010000}"/>
    <cellStyle name="Linked Cell 2 2" xfId="632" xr:uid="{66917E51-3E00-4BB0-954D-2F1F63DBF4C0}"/>
    <cellStyle name="Neutral 2" xfId="497" xr:uid="{00000000-0005-0000-0000-0000F0010000}"/>
    <cellStyle name="Neutral 2 2" xfId="633" xr:uid="{E7B66863-3015-491B-85D4-27EF73A9F092}"/>
    <cellStyle name="Normal" xfId="0" builtinId="0"/>
    <cellStyle name="Normal 10" xfId="498" xr:uid="{00000000-0005-0000-0000-0000F2010000}"/>
    <cellStyle name="Normal 100" xfId="499" xr:uid="{00000000-0005-0000-0000-0000F3010000}"/>
    <cellStyle name="Normal 11" xfId="594" xr:uid="{AA209021-917E-42B1-809E-3851CFD4F891}"/>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2 2" xfId="638" xr:uid="{EF23D74D-B64F-4B9B-8FE2-4D558C774D33}"/>
    <cellStyle name="Normal 13 2 2 2 3" xfId="507" xr:uid="{00000000-0005-0000-0000-0000FB010000}"/>
    <cellStyle name="Normal 13 2 2 2 3 2" xfId="639" xr:uid="{BA63C5CE-5D0A-461B-A945-8E9F289E7CF1}"/>
    <cellStyle name="Normal 13 2 2 2 4" xfId="637" xr:uid="{BAD231CA-4000-4455-951D-254885BAEB90}"/>
    <cellStyle name="Normal 13 2 2 3" xfId="636" xr:uid="{64FF687B-DE76-4943-B659-60F47003FFE3}"/>
    <cellStyle name="Normal 13 2 3" xfId="508" xr:uid="{00000000-0005-0000-0000-0000FC010000}"/>
    <cellStyle name="Normal 13 2 3 2" xfId="640" xr:uid="{89FE0141-7CD7-4942-9B75-166EE882B7CB}"/>
    <cellStyle name="Normal 13 2 4" xfId="635" xr:uid="{9BB29B65-D50F-4F72-AF4D-9A056B55FACD}"/>
    <cellStyle name="Normal 13 3" xfId="509" xr:uid="{00000000-0005-0000-0000-0000FD010000}"/>
    <cellStyle name="Normal 13 3 2" xfId="510" xr:uid="{00000000-0005-0000-0000-0000FE010000}"/>
    <cellStyle name="Normal 13 3 2 2" xfId="642" xr:uid="{0B6F6DD5-AD8D-4807-890E-41396297B29E}"/>
    <cellStyle name="Normal 13 3 3" xfId="641" xr:uid="{62F61DA5-5818-4E99-9FE8-0CD730FF77B8}"/>
    <cellStyle name="Normal 13 4" xfId="511" xr:uid="{00000000-0005-0000-0000-0000FF010000}"/>
    <cellStyle name="Normal 13 4 2" xfId="643" xr:uid="{13A46890-AB45-4ED3-B7C1-6D6F26E75AD7}"/>
    <cellStyle name="Normal 13 5" xfId="634" xr:uid="{86AAD7F2-E9CB-485C-93CF-E4C389ED7E8F}"/>
    <cellStyle name="Normal 13 6" xfId="512" xr:uid="{00000000-0005-0000-0000-000000020000}"/>
    <cellStyle name="Normal 13 6 2" xfId="644" xr:uid="{2DE1A7E3-CC81-4FAF-82DF-2891AFE4617E}"/>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2 2" xfId="645" xr:uid="{30B44099-55BD-47B2-BB2C-3C0912850BFD}"/>
    <cellStyle name="Normal 2 2 3" xfId="520" xr:uid="{00000000-0005-0000-0000-000008020000}"/>
    <cellStyle name="Normal 2 2 3 2" xfId="646" xr:uid="{72759DBE-B72E-4FEB-8718-7F7A2E1C822E}"/>
    <cellStyle name="Normal 2 3" xfId="521" xr:uid="{00000000-0005-0000-0000-000009020000}"/>
    <cellStyle name="Normal 2 3 2" xfId="522" xr:uid="{00000000-0005-0000-0000-00000A020000}"/>
    <cellStyle name="Normal 2 3 2 2" xfId="647" xr:uid="{4BF2D6A0-0E34-4589-8CC2-141EB5E1571F}"/>
    <cellStyle name="Normal 2 4" xfId="523" xr:uid="{00000000-0005-0000-0000-00000B020000}"/>
    <cellStyle name="Normal 2 4 2" xfId="524" xr:uid="{00000000-0005-0000-0000-00000C020000}"/>
    <cellStyle name="Normal 2 4 2 2" xfId="648" xr:uid="{7D56F115-49B1-4C64-93E1-118332F945FB}"/>
    <cellStyle name="Normal 2 5" xfId="525" xr:uid="{00000000-0005-0000-0000-00000D020000}"/>
    <cellStyle name="Normal 2 5 2" xfId="649" xr:uid="{B0E15888-41C7-4682-8D11-E087A9F4FCC3}"/>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2 2" xfId="651" xr:uid="{2B65A8BA-6D31-4EBB-88BD-4125A5D9A5B1}"/>
    <cellStyle name="Normal 3 3" xfId="530" xr:uid="{00000000-0005-0000-0000-000012020000}"/>
    <cellStyle name="Normal 3 3 2" xfId="652" xr:uid="{B3882FDD-0B24-4114-8939-19B6F983B9A1}"/>
    <cellStyle name="Normal 3 4" xfId="531" xr:uid="{00000000-0005-0000-0000-000013020000}"/>
    <cellStyle name="Normal 3 4 2" xfId="653" xr:uid="{1EE5C5C9-C89B-40F9-A6C2-69F4417492D9}"/>
    <cellStyle name="Normal 3 5" xfId="650" xr:uid="{31E6B353-8400-4EC0-9A44-5395AEF3BD1D}"/>
    <cellStyle name="Normal 3 8" xfId="532" xr:uid="{00000000-0005-0000-0000-000014020000}"/>
    <cellStyle name="Normal 3 8 2" xfId="533" xr:uid="{00000000-0005-0000-0000-000015020000}"/>
    <cellStyle name="Normal 3 8 2 2" xfId="534" xr:uid="{00000000-0005-0000-0000-000016020000}"/>
    <cellStyle name="Normal 3 8 2 2 2" xfId="656" xr:uid="{E9676A1D-60C3-412A-A7D6-258C8B6C3256}"/>
    <cellStyle name="Normal 3 8 2 3" xfId="655" xr:uid="{9F8C0171-761D-409D-BAF4-D246ADD8C6A8}"/>
    <cellStyle name="Normal 3 8 3" xfId="535" xr:uid="{00000000-0005-0000-0000-000017020000}"/>
    <cellStyle name="Normal 3 8 3 2" xfId="657" xr:uid="{D6A49074-566E-4B0A-9318-EC3E0FD37E86}"/>
    <cellStyle name="Normal 3 8 4" xfId="654" xr:uid="{9705FA49-F577-4FAD-BF02-07D5A3BFB4A5}"/>
    <cellStyle name="Normal 4" xfId="536" xr:uid="{00000000-0005-0000-0000-000018020000}"/>
    <cellStyle name="Normal 4 2" xfId="537" xr:uid="{00000000-0005-0000-0000-000019020000}"/>
    <cellStyle name="Normal 4 2 2" xfId="658" xr:uid="{7E4727A9-E58F-4520-ADDB-006902E53552}"/>
    <cellStyle name="Normal 4 3" xfId="538" xr:uid="{00000000-0005-0000-0000-00001A020000}"/>
    <cellStyle name="Normal 4 4" xfId="539" xr:uid="{00000000-0005-0000-0000-00001B020000}"/>
    <cellStyle name="Normal 4 4 2" xfId="659" xr:uid="{904A3211-047A-45F6-B2D0-28D4464C8A99}"/>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2 2" xfId="661" xr:uid="{B569DA49-A280-48D7-81C9-06E1BA2A8E80}"/>
    <cellStyle name="Normal 5 3" xfId="550" xr:uid="{00000000-0005-0000-0000-000026020000}"/>
    <cellStyle name="Normal 5 3 2" xfId="662" xr:uid="{8AE2AC52-5478-46B2-94CA-F8FB1AC9B88C}"/>
    <cellStyle name="Normal 5 4" xfId="660" xr:uid="{32DAD0D3-AE86-4752-8593-A6F10C6DEE55}"/>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2 2" xfId="664" xr:uid="{D20B9975-0F88-439B-8DF0-9EBCBB129C4F}"/>
    <cellStyle name="Normal 6 3" xfId="566" xr:uid="{00000000-0005-0000-0000-000036020000}"/>
    <cellStyle name="Normal 6 4" xfId="663" xr:uid="{8E0593BF-1AAE-4436-919E-CC2876C5FB90}"/>
    <cellStyle name="Normal 7" xfId="567" xr:uid="{00000000-0005-0000-0000-000037020000}"/>
    <cellStyle name="Normal 7 2" xfId="568" xr:uid="{00000000-0005-0000-0000-000038020000}"/>
    <cellStyle name="Normal 7 2 2" xfId="665" xr:uid="{A2A1E8C6-E520-4908-8BB8-758BC7F49113}"/>
    <cellStyle name="Normal 8" xfId="569" xr:uid="{00000000-0005-0000-0000-000039020000}"/>
    <cellStyle name="Normal 9" xfId="592" xr:uid="{847B6E86-FBAA-4447-A2D3-23B088528AA3}"/>
    <cellStyle name="Normal 9 2" xfId="666" xr:uid="{3F5124C4-C003-43CB-B7D8-AA172E2DDC25}"/>
    <cellStyle name="Normal 9 3" xfId="593" xr:uid="{1E3DF528-C031-4BCC-8E63-6965D1028A0F}"/>
    <cellStyle name="Normal_Sheet1" xfId="570" xr:uid="{00000000-0005-0000-0000-00003A020000}"/>
    <cellStyle name="Note 2" xfId="571" xr:uid="{00000000-0005-0000-0000-00003B020000}"/>
    <cellStyle name="Note 2 2" xfId="667" xr:uid="{6B7A3AD3-1BD4-4DF7-BD84-962F0ECC14EA}"/>
    <cellStyle name="Output 2" xfId="572" xr:uid="{00000000-0005-0000-0000-00003C020000}"/>
    <cellStyle name="Output 2 2" xfId="668" xr:uid="{61810FC8-41B1-46B3-816A-EDE1A7CF06E9}"/>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2 2 2" xfId="672" xr:uid="{E696B730-AF9A-49BC-AC19-8223E1897F24}"/>
    <cellStyle name="Standard 4 2 2 3" xfId="671" xr:uid="{BCFA5696-910C-4389-AC11-756E352B7597}"/>
    <cellStyle name="Standard 4 2 3" xfId="579" xr:uid="{00000000-0005-0000-0000-000043020000}"/>
    <cellStyle name="Standard 4 2 3 2" xfId="673" xr:uid="{2098E3E5-0B5A-476C-8E21-40003EB7C2A7}"/>
    <cellStyle name="Standard 4 2 4" xfId="670" xr:uid="{399DB4E7-2323-4146-962A-228B2179DE62}"/>
    <cellStyle name="Standard 4 3" xfId="580" xr:uid="{00000000-0005-0000-0000-000044020000}"/>
    <cellStyle name="Standard 4 3 2" xfId="581" xr:uid="{00000000-0005-0000-0000-000045020000}"/>
    <cellStyle name="Standard 4 3 2 2" xfId="675" xr:uid="{B22B62BE-497A-47C9-972A-2B9483560779}"/>
    <cellStyle name="Standard 4 3 3" xfId="674" xr:uid="{C566DAF2-1B5C-43A9-98F8-201E29FC995D}"/>
    <cellStyle name="Standard 4 4" xfId="582" xr:uid="{00000000-0005-0000-0000-000046020000}"/>
    <cellStyle name="Standard 4 4 2" xfId="676" xr:uid="{28BEAC80-8A24-485A-855F-8C12562DD37F}"/>
    <cellStyle name="Standard 4 5" xfId="669" xr:uid="{1C5104FD-93D4-455D-A859-BB25F499DCE7}"/>
    <cellStyle name="Standard 6" xfId="583" xr:uid="{00000000-0005-0000-0000-000047020000}"/>
    <cellStyle name="Title 2" xfId="584" xr:uid="{00000000-0005-0000-0000-000048020000}"/>
    <cellStyle name="Title 2 2" xfId="677" xr:uid="{3198919F-4626-426E-B109-461A04994825}"/>
    <cellStyle name="Total 2" xfId="585" xr:uid="{00000000-0005-0000-0000-000049020000}"/>
    <cellStyle name="Total 2 2" xfId="678" xr:uid="{86B5D0DA-F29D-471C-BAA3-52698D6ADED1}"/>
    <cellStyle name="Warning Text 2" xfId="586" xr:uid="{00000000-0005-0000-0000-00004A020000}"/>
    <cellStyle name="Warning Text 2 2" xfId="679" xr:uid="{1C83B138-02BD-4351-A7E8-72F58D325099}"/>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bortiz@frontierusa.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hildat@frontierusa.com" TargetMode="External"/><Relationship Id="rId4" Type="http://schemas.openxmlformats.org/officeDocument/2006/relationships/hyperlink" Target="http://frontierusa.com/conflict-free-minerals"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3D8A3BD-6791-4272-8FCF-3DAD3F019FC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FCF0A89-5743-457B-858E-732104C720C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18" sqref="D18:J1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38"/>
      <c r="B1" s="339"/>
      <c r="C1" s="339"/>
      <c r="D1" s="339"/>
      <c r="E1" s="339"/>
      <c r="F1" s="339"/>
      <c r="G1" s="339"/>
      <c r="H1" s="339"/>
      <c r="I1" s="339"/>
      <c r="J1" s="339"/>
      <c r="K1" s="340"/>
      <c r="L1" s="100"/>
      <c r="P1" s="3"/>
      <c r="Q1" s="3"/>
      <c r="R1" s="3"/>
      <c r="S1" s="3"/>
      <c r="T1" s="3"/>
      <c r="U1" s="3"/>
      <c r="V1" s="3"/>
      <c r="W1" s="3"/>
      <c r="X1" s="3"/>
      <c r="Y1" s="3"/>
      <c r="Z1" s="3"/>
      <c r="AA1" s="3"/>
      <c r="AB1" s="3"/>
      <c r="AC1" s="3"/>
      <c r="AD1" s="3"/>
      <c r="AE1" s="3"/>
      <c r="AF1" s="3"/>
      <c r="AG1" s="3"/>
      <c r="AH1" s="3"/>
    </row>
    <row r="2" spans="1:34" ht="82.35" customHeight="1">
      <c r="A2" s="34"/>
      <c r="B2" s="136"/>
      <c r="C2" s="35"/>
      <c r="D2" s="341" t="str">
        <f ca="1">OFFSET(L!$C$1,MATCH("Declaration"&amp;ADDRESS(ROW(),COLUMN(),4),L!$A:$A,0)-1,SL,,)</f>
        <v>Conflict Minerals Reporting Template (CMRT)</v>
      </c>
      <c r="E2" s="342"/>
      <c r="F2" s="342"/>
      <c r="G2" s="342"/>
      <c r="H2" s="342"/>
      <c r="I2" s="342"/>
      <c r="J2" s="34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48"/>
      <c r="G3" s="348"/>
      <c r="H3" s="348"/>
      <c r="I3" s="152"/>
      <c r="J3" s="138" t="s">
        <v>15733</v>
      </c>
      <c r="K3" s="36"/>
      <c r="L3" s="100"/>
      <c r="P3" s="45">
        <f>MATCH($D$3,LN,0)</f>
        <v>1</v>
      </c>
    </row>
    <row r="4" spans="1:34" ht="15.75">
      <c r="A4" s="34"/>
      <c r="B4" s="344" t="str">
        <f ca="1">OFFSET(L!$C$1,MATCH("Declaration"&amp;ADDRESS(ROW(),COLUMN(),4),L!$A:$A,0)-1,SL,,)</f>
        <v>The purpose of this document is to collect sourcing information on tin, tantalum, tungsten and gold used in products</v>
      </c>
      <c r="C4" s="344"/>
      <c r="D4" s="344"/>
      <c r="E4" s="344"/>
      <c r="F4" s="344"/>
      <c r="G4" s="344"/>
      <c r="H4" s="344"/>
      <c r="I4" s="349" t="str">
        <f ca="1">OFFSET(L!$C$1,MATCH("Declaration"&amp;ADDRESS(ROW(),COLUMN(),4),L!$A:$A,0)-1,SL,,)</f>
        <v>Link to Terms &amp; Conditions</v>
      </c>
      <c r="J4" s="349"/>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4" t="str">
        <f ca="1">OFFSET(L!$C$1,MATCH("Declaration"&amp;ADDRESS(ROW(),COLUMN(),4),L!$A:$A,0)-1,SL,,)</f>
        <v>Mandatory fields are noted with an asterisk (*).  Consult the instructions tab for guidance on how to answer each question.</v>
      </c>
      <c r="C6" s="344"/>
      <c r="D6" s="344"/>
      <c r="E6" s="344"/>
      <c r="F6" s="344"/>
      <c r="G6" s="344"/>
      <c r="H6" s="344"/>
      <c r="I6" s="344"/>
      <c r="J6" s="344"/>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53" t="str">
        <f ca="1">OFFSET(L!$C$1,MATCH("Declaration"&amp;ADDRESS(ROW(),COLUMN(),4),L!$A:$A,0)-1,SL,,)</f>
        <v>Company Information</v>
      </c>
      <c r="C7" s="353"/>
      <c r="D7" s="353"/>
      <c r="E7" s="353"/>
      <c r="F7" s="353"/>
      <c r="G7" s="353"/>
      <c r="H7" s="353"/>
      <c r="I7" s="353"/>
      <c r="J7" s="35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2" t="s">
        <v>15817</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0" t="s">
        <v>482</v>
      </c>
      <c r="E9" s="351"/>
      <c r="F9" s="351"/>
      <c r="G9" s="352"/>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54" t="str">
        <f ca="1">OFFSET(L!$C$1,MATCH("Declaration"&amp;ADDRESS(ROW(),COLUMN(),4)&amp;LEFT($D$9,1),L!$A:$A,0)-1,SL,,)</f>
        <v>Go to Product List tab to enter products this declaration applies to</v>
      </c>
      <c r="C10" s="122"/>
      <c r="D10" s="345"/>
      <c r="E10" s="346"/>
      <c r="F10" s="346"/>
      <c r="G10" s="346"/>
      <c r="H10" s="346"/>
      <c r="I10" s="346"/>
      <c r="J10" s="347"/>
      <c r="K10" s="36"/>
      <c r="L10" s="115"/>
      <c r="Q10" s="3"/>
      <c r="R10" s="3"/>
      <c r="S10" s="3"/>
      <c r="T10" s="3"/>
      <c r="U10" s="3"/>
      <c r="V10" s="3"/>
      <c r="W10" s="3"/>
      <c r="X10" s="3"/>
      <c r="Y10" s="3"/>
      <c r="Z10" s="3"/>
      <c r="AA10" s="3"/>
      <c r="AB10" s="3"/>
      <c r="AC10" s="3"/>
      <c r="AD10" s="3"/>
      <c r="AE10" s="3"/>
      <c r="AF10" s="3"/>
      <c r="AG10" s="3"/>
      <c r="AH10" s="3"/>
    </row>
    <row r="11" spans="1:34" ht="15.75">
      <c r="A11" s="38"/>
      <c r="B11" s="355"/>
      <c r="C11" s="122"/>
      <c r="D11" s="359" t="str">
        <f ca="1">IF(D9=Q9,OFFSET(L!$C$1,MATCH("Declaration"&amp;ADDRESS(ROW(),COLUMN(),4),L!$A:$A,0)-1,SL,,),"")</f>
        <v>Click here to enter the products this declaration applies to</v>
      </c>
      <c r="E11" s="360"/>
      <c r="F11" s="360"/>
      <c r="G11" s="360"/>
      <c r="H11" s="360"/>
      <c r="I11" s="360"/>
      <c r="J11" s="361"/>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65" t="s">
        <v>15818</v>
      </c>
      <c r="E12" s="366"/>
      <c r="F12" s="366"/>
      <c r="G12" s="366"/>
      <c r="H12" s="366"/>
      <c r="I12" s="366"/>
      <c r="J12" s="367"/>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65" t="s">
        <v>15819</v>
      </c>
      <c r="E13" s="366"/>
      <c r="F13" s="366"/>
      <c r="G13" s="366"/>
      <c r="H13" s="366"/>
      <c r="I13" s="366"/>
      <c r="J13" s="367"/>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65" t="s">
        <v>15820</v>
      </c>
      <c r="E14" s="366"/>
      <c r="F14" s="366"/>
      <c r="G14" s="366"/>
      <c r="H14" s="366"/>
      <c r="I14" s="366"/>
      <c r="J14" s="367"/>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65" t="s">
        <v>15829</v>
      </c>
      <c r="E15" s="366"/>
      <c r="F15" s="366"/>
      <c r="G15" s="366"/>
      <c r="H15" s="366"/>
      <c r="I15" s="366"/>
      <c r="J15" s="367"/>
      <c r="K15" s="36"/>
      <c r="L15" s="115"/>
      <c r="Q15" s="3"/>
      <c r="R15" s="3"/>
      <c r="S15" s="3"/>
      <c r="T15" s="3"/>
      <c r="U15" s="3"/>
      <c r="V15" s="3"/>
      <c r="W15" s="3"/>
      <c r="X15" s="3"/>
      <c r="Y15" s="3"/>
      <c r="Z15" s="3"/>
      <c r="AA15" s="3"/>
      <c r="AB15" s="3"/>
      <c r="AC15" s="3"/>
      <c r="AD15" s="3"/>
      <c r="AE15" s="3"/>
      <c r="AF15" s="3"/>
      <c r="AG15" s="3"/>
      <c r="AH15" s="3"/>
    </row>
    <row r="16" spans="1:34" ht="15.75" customHeight="1">
      <c r="A16" s="38"/>
      <c r="B16" s="40" t="str">
        <f ca="1">OFFSET(L!$C$1,MATCH("Declaration"&amp;ADDRESS(ROW(),COLUMN(),4),L!$A:$A,0)-1,SL,,)</f>
        <v>Email – Contact (*):</v>
      </c>
      <c r="C16" s="77"/>
      <c r="D16" s="356" t="s">
        <v>15830</v>
      </c>
      <c r="E16" s="357"/>
      <c r="F16" s="357"/>
      <c r="G16" s="357"/>
      <c r="H16" s="357"/>
      <c r="I16" s="357"/>
      <c r="J16" s="35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65" t="s">
        <v>15831</v>
      </c>
      <c r="E17" s="366"/>
      <c r="F17" s="366"/>
      <c r="G17" s="366"/>
      <c r="H17" s="366"/>
      <c r="I17" s="366"/>
      <c r="J17" s="367"/>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0" t="s">
        <v>15822</v>
      </c>
      <c r="E18" s="381"/>
      <c r="F18" s="381"/>
      <c r="G18" s="381"/>
      <c r="H18" s="381"/>
      <c r="I18" s="381"/>
      <c r="J18" s="382"/>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65" t="s">
        <v>15823</v>
      </c>
      <c r="E19" s="366"/>
      <c r="F19" s="366"/>
      <c r="G19" s="366"/>
      <c r="H19" s="366"/>
      <c r="I19" s="366"/>
      <c r="J19" s="367"/>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6" t="s">
        <v>15824</v>
      </c>
      <c r="E20" s="357"/>
      <c r="F20" s="357"/>
      <c r="G20" s="357"/>
      <c r="H20" s="357"/>
      <c r="I20" s="357"/>
      <c r="J20" s="35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65" t="s">
        <v>15821</v>
      </c>
      <c r="E21" s="366"/>
      <c r="F21" s="366"/>
      <c r="G21" s="366"/>
      <c r="H21" s="366"/>
      <c r="I21" s="366"/>
      <c r="J21" s="367"/>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45924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2"/>
      <c r="E23" s="37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68"/>
      <c r="I37" s="368"/>
      <c r="J37" s="368"/>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9"/>
      <c r="E56" s="370"/>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9" t="s">
        <v>15825</v>
      </c>
      <c r="E57" s="370"/>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9"/>
      <c r="E58" s="370"/>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9"/>
      <c r="E59" s="370"/>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1"/>
      <c r="I61" s="371"/>
      <c r="J61" s="371"/>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1" t="str">
        <f>IF(Q75="(*)","Click here to enter smelter names","")</f>
        <v/>
      </c>
      <c r="I67" s="371"/>
      <c r="J67" s="371"/>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3" t="str">
        <f ca="1">OFFSET(L!$C$1,MATCH("Declaration"&amp;ADDRESS(ROW(),COLUMN(),4),L!$A:$A,0)-1,SL,,)</f>
        <v>Answer the Following Questions at a Company Level</v>
      </c>
      <c r="C73" s="383"/>
      <c r="D73" s="383"/>
      <c r="E73" s="383"/>
      <c r="F73" s="383"/>
      <c r="G73" s="383"/>
      <c r="H73" s="383"/>
      <c r="I73" s="383"/>
      <c r="J73" s="383"/>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8"/>
      <c r="H76" s="378"/>
      <c r="I76" s="378"/>
      <c r="J76" s="378"/>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23" t="s">
        <v>15826</v>
      </c>
      <c r="H77" s="324"/>
      <c r="I77" s="324"/>
      <c r="J77" s="325"/>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6" t="s">
        <v>475</v>
      </c>
      <c r="E85" s="377"/>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8"/>
      <c r="H86" s="378"/>
      <c r="I86" s="378"/>
      <c r="J86" s="378"/>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9"/>
      <c r="H88" s="379"/>
      <c r="I88" s="379"/>
      <c r="J88" s="379"/>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5" t="str">
        <f>IF(OR($D$8="",$I$3=""),"","Click here to check required fields completion")</f>
        <v/>
      </c>
      <c r="C90" s="375"/>
      <c r="D90" s="375"/>
      <c r="E90" s="375"/>
      <c r="F90" s="375"/>
      <c r="G90" s="375"/>
      <c r="H90" s="375"/>
      <c r="I90" s="375"/>
      <c r="J90" s="375"/>
      <c r="K90" s="36"/>
      <c r="L90" s="100"/>
      <c r="P90" s="3"/>
      <c r="Q90" s="3"/>
      <c r="R90" s="3"/>
      <c r="S90" s="3"/>
      <c r="T90" s="3"/>
      <c r="U90" s="3"/>
      <c r="V90" s="3"/>
      <c r="W90" s="3"/>
      <c r="X90" s="3"/>
      <c r="Y90" s="3"/>
      <c r="Z90" s="3"/>
      <c r="AA90" s="3"/>
      <c r="AB90" s="3"/>
      <c r="AC90" s="3"/>
      <c r="AD90" s="3"/>
      <c r="AE90" s="3"/>
      <c r="AF90" s="3"/>
      <c r="AG90" s="3"/>
      <c r="AH90" s="3"/>
    </row>
    <row r="91" spans="1:34" ht="15.75" thickBot="1">
      <c r="A91" s="373" t="str">
        <f ca="1">OFFSET(L!$C$1,MATCH("General"&amp;"Cpy",L!$A:$A,0)-1,SL,,)</f>
        <v>© 2025 Responsible Minerals Initiative. All rights reserved.</v>
      </c>
      <c r="B91" s="374"/>
      <c r="C91" s="374"/>
      <c r="D91" s="374"/>
      <c r="E91" s="374"/>
      <c r="F91" s="374"/>
      <c r="G91" s="374"/>
      <c r="H91" s="374"/>
      <c r="I91" s="374"/>
      <c r="J91" s="374"/>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G26:J26"/>
    <mergeCell ref="G28:J28"/>
    <mergeCell ref="D28:E28"/>
    <mergeCell ref="H67:J67"/>
    <mergeCell ref="D77:E77"/>
    <mergeCell ref="G74:I74"/>
    <mergeCell ref="D74:E74"/>
    <mergeCell ref="G76:J76"/>
    <mergeCell ref="D67:E67"/>
    <mergeCell ref="G70:J70"/>
    <mergeCell ref="G68:J68"/>
    <mergeCell ref="G71:J71"/>
    <mergeCell ref="G69:J69"/>
    <mergeCell ref="G75:J75"/>
    <mergeCell ref="D70:E70"/>
    <mergeCell ref="D75:E75"/>
    <mergeCell ref="B73:J73"/>
    <mergeCell ref="D83:E83"/>
    <mergeCell ref="G89:J89"/>
    <mergeCell ref="D79:E79"/>
    <mergeCell ref="G83:J83"/>
    <mergeCell ref="G79:J7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69:E69"/>
    <mergeCell ref="D68:E68"/>
    <mergeCell ref="G62:J62"/>
    <mergeCell ref="D52:E52"/>
    <mergeCell ref="G57:J57"/>
    <mergeCell ref="G58:J58"/>
    <mergeCell ref="G59:J59"/>
    <mergeCell ref="D58:E58"/>
    <mergeCell ref="D55:E55"/>
    <mergeCell ref="D71:E71"/>
    <mergeCell ref="D62:E62"/>
    <mergeCell ref="G65:J65"/>
    <mergeCell ref="G53:J53"/>
    <mergeCell ref="D59:E59"/>
    <mergeCell ref="D56:E56"/>
    <mergeCell ref="G56:J56"/>
    <mergeCell ref="D61:E61"/>
    <mergeCell ref="H61:J61"/>
    <mergeCell ref="D57:E57"/>
    <mergeCell ref="D21:J21"/>
    <mergeCell ref="G27:J27"/>
    <mergeCell ref="G41:J41"/>
    <mergeCell ref="D40:E40"/>
    <mergeCell ref="D41:E41"/>
    <mergeCell ref="G50:J50"/>
    <mergeCell ref="D51:E51"/>
    <mergeCell ref="G51:J51"/>
    <mergeCell ref="G40:J40"/>
    <mergeCell ref="D34:E34"/>
    <mergeCell ref="D33:E33"/>
    <mergeCell ref="G34:J34"/>
    <mergeCell ref="H37:J37"/>
    <mergeCell ref="D47:E47"/>
    <mergeCell ref="G47:J47"/>
    <mergeCell ref="D35:E35"/>
    <mergeCell ref="G38:J38"/>
    <mergeCell ref="D39:E39"/>
    <mergeCell ref="D49:E49"/>
    <mergeCell ref="G35:J35"/>
    <mergeCell ref="D38:E38"/>
    <mergeCell ref="G39:J39"/>
    <mergeCell ref="G32:J32"/>
    <mergeCell ref="G29:J29"/>
    <mergeCell ref="D20:J20"/>
    <mergeCell ref="D11:J11"/>
    <mergeCell ref="D8:J8"/>
    <mergeCell ref="D12:J12"/>
    <mergeCell ref="D13:J13"/>
    <mergeCell ref="D14:J14"/>
    <mergeCell ref="D15:J15"/>
    <mergeCell ref="D16:J16"/>
    <mergeCell ref="D17:J17"/>
    <mergeCell ref="D19:J19"/>
    <mergeCell ref="D18:J18"/>
    <mergeCell ref="A1:K1"/>
    <mergeCell ref="D2:J2"/>
    <mergeCell ref="B4:H4"/>
    <mergeCell ref="D10:J10"/>
    <mergeCell ref="F3:H3"/>
    <mergeCell ref="I4:J4"/>
    <mergeCell ref="D9:G9"/>
    <mergeCell ref="B7:J7"/>
    <mergeCell ref="B10:B11"/>
    <mergeCell ref="B6:J6"/>
    <mergeCell ref="G77:J77"/>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25:E25"/>
    <mergeCell ref="D53:E53"/>
    <mergeCell ref="G52:J52"/>
    <mergeCell ref="D65:E65"/>
    <mergeCell ref="D64:E64"/>
    <mergeCell ref="D63:E63"/>
    <mergeCell ref="G63:J63"/>
    <mergeCell ref="G64:J64"/>
  </mergeCells>
  <conditionalFormatting sqref="D22:E22">
    <cfRule type="expression" dxfId="74" priority="161" stopIfTrue="1">
      <formula>IF($D$22="",TRUE)</formula>
    </cfRule>
  </conditionalFormatting>
  <conditionalFormatting sqref="D26:E26">
    <cfRule type="expression" dxfId="73" priority="139" stopIfTrue="1">
      <formula>IF($D$26="",TRUE)</formula>
    </cfRule>
  </conditionalFormatting>
  <conditionalFormatting sqref="D27:E27">
    <cfRule type="expression" dxfId="72" priority="146" stopIfTrue="1">
      <formula>IF($D$27="",TRUE)</formula>
    </cfRule>
  </conditionalFormatting>
  <conditionalFormatting sqref="D28:E28">
    <cfRule type="expression" dxfId="71" priority="147" stopIfTrue="1">
      <formula>IF($D$28="",TRUE)</formula>
    </cfRule>
  </conditionalFormatting>
  <conditionalFormatting sqref="D29:E29">
    <cfRule type="expression" dxfId="70" priority="148" stopIfTrue="1">
      <formula>IF($D$29="",TRUE)</formula>
    </cfRule>
  </conditionalFormatting>
  <conditionalFormatting sqref="D32:E32">
    <cfRule type="expression" dxfId="69" priority="57" stopIfTrue="1">
      <formula>IF(AND(OR($D$26="Yes",$D$26=""),$D$32=""),1,0)</formula>
    </cfRule>
    <cfRule type="expression" dxfId="68" priority="144" stopIfTrue="1">
      <formula>$P$26=""</formula>
    </cfRule>
  </conditionalFormatting>
  <conditionalFormatting sqref="D33:E33">
    <cfRule type="expression" dxfId="67" priority="45" stopIfTrue="1">
      <formula>$P$27=""</formula>
    </cfRule>
    <cfRule type="expression" dxfId="66" priority="44" stopIfTrue="1">
      <formula>IF(AND(OR($D$27="Yes",$D$27=""),$D$33=""),1,0)</formula>
    </cfRule>
  </conditionalFormatting>
  <conditionalFormatting sqref="D34:E34">
    <cfRule type="expression" dxfId="65" priority="3" stopIfTrue="1">
      <formula>IF(AND(OR($D$28="Yes",$D$28=""),$D$34=""),1,0)</formula>
    </cfRule>
    <cfRule type="expression" dxfId="64" priority="4" stopIfTrue="1">
      <formula>$P$28=""</formula>
    </cfRule>
  </conditionalFormatting>
  <conditionalFormatting sqref="D35:E35">
    <cfRule type="expression" dxfId="63" priority="41" stopIfTrue="1">
      <formula>IF(AND(OR($D$29="Yes",$D$29=""),$D$35=""),1,0)</formula>
    </cfRule>
    <cfRule type="expression" dxfId="62" priority="165" stopIfTrue="1">
      <formula>$P$29=""</formula>
    </cfRule>
  </conditionalFormatting>
  <conditionalFormatting sqref="D38:E38 D44:E44 D50:E50 D56:E56 D62:E62 D68:E68">
    <cfRule type="expression" dxfId="61" priority="20" stopIfTrue="1">
      <formula>$P$26=""</formula>
    </cfRule>
    <cfRule type="expression" dxfId="60" priority="21" stopIfTrue="1">
      <formula>$P$32=""</formula>
    </cfRule>
  </conditionalFormatting>
  <conditionalFormatting sqref="D38:E38">
    <cfRule type="expression" dxfId="59" priority="56" stopIfTrue="1">
      <formula>IF(AND(OR($D$26="Yes",$D$26=""),OR($D$32="Yes",$D$32=""),D38=""),1,0)</formula>
    </cfRule>
  </conditionalFormatting>
  <conditionalFormatting sqref="D39:E39 D45:E45 D51:E51 D57:E57 D63:E63 D69:E69">
    <cfRule type="expression" dxfId="58" priority="14" stopIfTrue="1">
      <formula>$P$33=""</formula>
    </cfRule>
    <cfRule type="expression" dxfId="57" priority="15" stopIfTrue="1">
      <formula>$P$39=""</formula>
    </cfRule>
  </conditionalFormatting>
  <conditionalFormatting sqref="D39:E39">
    <cfRule type="expression" dxfId="56" priority="52" stopIfTrue="1">
      <formula>IF(AND(OR($D$27="Yes",$D$27=""),OR($D$33="Yes",$D$33=""),D39=""),1,0)</formula>
    </cfRule>
  </conditionalFormatting>
  <conditionalFormatting sqref="D40:E40 D46:E46 D52:E52 D58:E58 D64:E64 D70:E70">
    <cfRule type="expression" dxfId="55" priority="9" stopIfTrue="1">
      <formula>$P$28=""</formula>
    </cfRule>
    <cfRule type="expression" dxfId="54" priority="10" stopIfTrue="1">
      <formula>$P$34=""</formula>
    </cfRule>
  </conditionalFormatting>
  <conditionalFormatting sqref="D40:E40">
    <cfRule type="expression" dxfId="53" priority="51" stopIfTrue="1">
      <formula>IF(AND(OR($D$28="Yes",$D$28=""),OR($D$34="Yes",$D$34=""),D40=""),1,0)</formula>
    </cfRule>
  </conditionalFormatting>
  <conditionalFormatting sqref="D41:E41 D47:E47 D53:E53 D59:E59 D65:E65 D71:E71">
    <cfRule type="expression" dxfId="52" priority="5" stopIfTrue="1">
      <formula>$P$29=""</formula>
    </cfRule>
    <cfRule type="expression" dxfId="51" priority="6" stopIfTrue="1">
      <formula>$P$35=""</formula>
    </cfRule>
  </conditionalFormatting>
  <conditionalFormatting sqref="D41:E41">
    <cfRule type="expression" dxfId="50" priority="167" stopIfTrue="1">
      <formula>IF(AND(OR($D$29="Yes",$D$29=""),OR($D$35="Yes",$D$35=""),D41=""),1,0)</formula>
    </cfRule>
  </conditionalFormatting>
  <conditionalFormatting sqref="D44:E44">
    <cfRule type="expression" dxfId="49" priority="55" stopIfTrue="1">
      <formula>IF(AND(OR($D$26="Yes",$D$26=""),OR($D$32="Yes",$D$32=""),D44=""),1,0)</formula>
    </cfRule>
  </conditionalFormatting>
  <conditionalFormatting sqref="D45:E45">
    <cfRule type="expression" dxfId="48" priority="17" stopIfTrue="1">
      <formula>IF(AND(OR($D$27="Yes",$D$27=""),OR($D$33="Yes",$D$33=""),D45=""),1,0)</formula>
    </cfRule>
  </conditionalFormatting>
  <conditionalFormatting sqref="D46:E46">
    <cfRule type="expression" dxfId="47" priority="42" stopIfTrue="1">
      <formula>IF(AND(OR($D$28="Yes",$D$28=""),OR($D$34="Yes",$D$34=""),D46=""),1,0)</formula>
    </cfRule>
  </conditionalFormatting>
  <conditionalFormatting sqref="D47:E47">
    <cfRule type="expression" dxfId="46" priority="50" stopIfTrue="1">
      <formula>IF(AND(OR($D$29="Yes",$D$29=""),OR($D$35="Yes",$D$35=""),D47=""),1,0)</formula>
    </cfRule>
  </conditionalFormatting>
  <conditionalFormatting sqref="D50:E50">
    <cfRule type="expression" dxfId="45" priority="23" stopIfTrue="1">
      <formula>IF(AND(OR($D$26="Yes",$D$26=""),OR($D$32="Yes",$D$32=""),D50=""),1,0)</formula>
    </cfRule>
  </conditionalFormatting>
  <conditionalFormatting sqref="D51:E51">
    <cfRule type="expression" dxfId="44" priority="162" stopIfTrue="1">
      <formula>IF(AND(OR($D$27="Yes",$D$27=""),OR($D$33="Yes",$D$33=""),D51=""),1,0)</formula>
    </cfRule>
  </conditionalFormatting>
  <conditionalFormatting sqref="D52:E52">
    <cfRule type="expression" dxfId="43" priority="13" stopIfTrue="1">
      <formula>IF(AND(OR($D$28="Yes",$D$28=""),OR($D$34="Yes",$D$34=""),D52=""),1,0)</formula>
    </cfRule>
  </conditionalFormatting>
  <conditionalFormatting sqref="D53:E53">
    <cfRule type="expression" dxfId="42" priority="36" stopIfTrue="1">
      <formula>IF(AND(OR($D$29="Yes",$D$29=""),OR($D$35="Yes",$D$35=""),D53=""),1,0)</formula>
    </cfRule>
  </conditionalFormatting>
  <conditionalFormatting sqref="D56:E56">
    <cfRule type="expression" dxfId="41" priority="31" stopIfTrue="1">
      <formula>IF(AND(OR($D$26="Yes",$D$26=""),OR($D$32="Yes",$D$32=""),D56=""),1,0)</formula>
    </cfRule>
  </conditionalFormatting>
  <conditionalFormatting sqref="D57:E57">
    <cfRule type="expression" dxfId="40" priority="19" stopIfTrue="1">
      <formula>IF(AND(OR($D$27="Yes",$D$27=""),OR($D$33="Yes",$D$33=""),D57=""),1,0)</formula>
    </cfRule>
  </conditionalFormatting>
  <conditionalFormatting sqref="D58:E58">
    <cfRule type="expression" dxfId="39" priority="12" stopIfTrue="1">
      <formula>IF(AND(OR($D$28="Yes",$D$28=""),OR($D$34="Yes",$D$34=""),D58=""),1,0)</formula>
    </cfRule>
  </conditionalFormatting>
  <conditionalFormatting sqref="D59:E59">
    <cfRule type="expression" dxfId="38" priority="8" stopIfTrue="1">
      <formula>IF(AND(OR($D$29="Yes",$D$29=""),OR($D$35="Yes",$D$35=""),D59=""),1,0)</formula>
    </cfRule>
  </conditionalFormatting>
  <conditionalFormatting sqref="D62:E62">
    <cfRule type="expression" dxfId="37" priority="30" stopIfTrue="1">
      <formula>IF(AND(OR($D$26="Yes",$D$26=""),OR($D$32="Yes",$D$32=""),D62=""),1,0)</formula>
    </cfRule>
  </conditionalFormatting>
  <conditionalFormatting sqref="D63:E63">
    <cfRule type="expression" dxfId="36" priority="16" stopIfTrue="1">
      <formula>IF(AND(OR($D$27="Yes",$D$27=""),OR($D$33="Yes",$D$33=""),D63=""),1,0)</formula>
    </cfRule>
  </conditionalFormatting>
  <conditionalFormatting sqref="D64:E64">
    <cfRule type="expression" dxfId="35" priority="11" stopIfTrue="1">
      <formula>IF(AND(OR($D$28="Yes",$D$28=""),OR($D$34="Yes",$D$34=""),D64=""),1,0)</formula>
    </cfRule>
  </conditionalFormatting>
  <conditionalFormatting sqref="D65:E65">
    <cfRule type="expression" dxfId="34" priority="7" stopIfTrue="1">
      <formula>IF(AND(OR($D$29="Yes",$D$29=""),OR($D$35="Yes",$D$35=""),D65=""),1,0)</formula>
    </cfRule>
  </conditionalFormatting>
  <conditionalFormatting sqref="D68:E68">
    <cfRule type="expression" dxfId="33" priority="22" stopIfTrue="1">
      <formula>IF(AND(OR($D$26="Yes",$D$26=""),OR($D$32="Yes",$D$32=""),D68=""),1,0)</formula>
    </cfRule>
  </conditionalFormatting>
  <conditionalFormatting sqref="D69:E69">
    <cfRule type="expression" dxfId="32" priority="18" stopIfTrue="1">
      <formula>IF(AND(OR($D$27="Yes",$D$27=""),OR($D$33="Yes",$D$33=""),D69=""),1,0)</formula>
    </cfRule>
  </conditionalFormatting>
  <conditionalFormatting sqref="D70:E70">
    <cfRule type="expression" dxfId="31" priority="164" stopIfTrue="1">
      <formula>IF(AND(OR($D$28="Yes",$D$28=""),OR($D$34="Yes",$D$34=""),D70=""),1,0)</formula>
    </cfRule>
  </conditionalFormatting>
  <conditionalFormatting sqref="D71:E71">
    <cfRule type="expression" dxfId="30" priority="166" stopIfTrue="1">
      <formula>IF(AND(OR($D$29="Yes",$D$29=""),OR($D$35="Yes",$D$35=""),D71=""),1,0)</formula>
    </cfRule>
  </conditionalFormatting>
  <conditionalFormatting sqref="D75:E75 D77:E77 D79:E79 D81:E81 D83 D85:E85 D87:E87 D89:E89">
    <cfRule type="expression" dxfId="29" priority="87" stopIfTrue="1">
      <formula>AND(OR($D$26="No",AND($D$26="Yes",$D$32="No")),OR($D$27="No",AND($D$27="Yes",$D$33="No")),OR($D$28="No",AND($D$28="Yes",$D$34="No")),OR($D$29="No",AND($D$29="Yes",$D$35="No")))</formula>
    </cfRule>
    <cfRule type="expression" dxfId="28" priority="88" stopIfTrue="1">
      <formula>IF(D75="",TRUE)</formula>
    </cfRule>
  </conditionalFormatting>
  <conditionalFormatting sqref="D9:G9">
    <cfRule type="expression" dxfId="27" priority="154" stopIfTrue="1">
      <formula>IF($D$9="",TRUE)</formula>
    </cfRule>
  </conditionalFormatting>
  <conditionalFormatting sqref="D8:J8">
    <cfRule type="expression" dxfId="26" priority="153" stopIfTrue="1">
      <formula>IF($D$8="",TRUE)</formula>
    </cfRule>
  </conditionalFormatting>
  <conditionalFormatting sqref="D10:J10">
    <cfRule type="expression" dxfId="25" priority="168" stopIfTrue="1">
      <formula>IF(AND($D$10="",$D$9=$R$9),TRUE)</formula>
    </cfRule>
    <cfRule type="expression" dxfId="24" priority="58" stopIfTrue="1">
      <formula>IF($D$9=$Q$9,TRUE)</formula>
    </cfRule>
  </conditionalFormatting>
  <conditionalFormatting sqref="D17:J17">
    <cfRule type="expression" dxfId="23" priority="24" stopIfTrue="1">
      <formula>IF($D$17="",TRUE)</formula>
    </cfRule>
  </conditionalFormatting>
  <conditionalFormatting sqref="D18:J18">
    <cfRule type="expression" dxfId="22" priority="158" stopIfTrue="1">
      <formula>IF($D$18="",TRUE)</formula>
    </cfRule>
  </conditionalFormatting>
  <conditionalFormatting sqref="D20:J20">
    <cfRule type="expression" dxfId="21" priority="37" stopIfTrue="1">
      <formula>IF($D$20="",TRUE)</formula>
    </cfRule>
  </conditionalFormatting>
  <conditionalFormatting sqref="G77:J77">
    <cfRule type="expression" dxfId="20" priority="59" stopIfTrue="1">
      <formula>IF(AND($D$77="Yes",$G$77=""),TRUE)</formula>
    </cfRule>
  </conditionalFormatting>
  <conditionalFormatting sqref="G85:J85">
    <cfRule type="expression" dxfId="19" priority="49" stopIfTrue="1">
      <formula>IF(AND($D$85="Yes, using other format (describe)",$G$85=""),TRUE)</formula>
    </cfRule>
  </conditionalFormatting>
  <conditionalFormatting sqref="D15:J15">
    <cfRule type="expression" dxfId="18" priority="2" stopIfTrue="1">
      <formula>IF($D$15="",TRUE)</formula>
    </cfRule>
  </conditionalFormatting>
  <conditionalFormatting sqref="D16:J16">
    <cfRule type="expression" dxfId="17" priority="1" stopIfTrue="1">
      <formula>IF($D$16="",TRUE)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05BBDEFC-2A41-40E0-B9D0-55C7F0F8DD5F}"/>
    <hyperlink ref="G77" r:id="rId4" xr:uid="{FE803F28-61A3-49C1-B3F6-F98EB2B70D3F}"/>
    <hyperlink ref="D16" r:id="rId5" xr:uid="{A0BB61EF-CEEA-4F86-BB55-36DBA823E962}"/>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7" sqref="A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4" t="str">
        <f ca="1">OFFSET(L!$C$1,MATCH("Smelter List"&amp;ADDRESS(ROW(),COLUMN(),4),L!$A:$A,0)-1,SL,,)</f>
        <v>Link to "RMAP Conformant Smelter List"</v>
      </c>
      <c r="K2" s="385"/>
      <c r="L2" s="385"/>
      <c r="M2" s="385"/>
      <c r="N2" s="385"/>
      <c r="O2" s="385"/>
      <c r="P2" s="195"/>
      <c r="Q2" s="196"/>
      <c r="R2" s="197"/>
      <c r="S2" s="197"/>
      <c r="T2" s="197"/>
      <c r="AH2" s="145" t="s">
        <v>475</v>
      </c>
    </row>
    <row r="3" spans="1:34" s="221" customFormat="1" ht="177" customHeight="1">
      <c r="A3" s="171"/>
      <c r="B3" s="38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6"/>
      <c r="D3" s="386"/>
      <c r="E3" s="386"/>
      <c r="F3" s="222"/>
      <c r="G3" s="387" t="str">
        <f ca="1">OFFSET(L!$C$1,MATCH("General"&amp;"Cpy",L!$A:$A,0)-1,SL,,)</f>
        <v>© 2025 Responsible Minerals Initiative. All rights reserved.</v>
      </c>
      <c r="H3" s="387"/>
      <c r="I3" s="388"/>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765</v>
      </c>
      <c r="B5" s="182" t="str">
        <f ca="1">IF(LEN(A5)=0,"",INDEX('Smelter Look-up'!$A:$A,MATCH($A5,'Smelter Look-up'!$E:$E,0)))</f>
        <v>Tin</v>
      </c>
      <c r="C5" s="186" t="str">
        <f ca="1">IF(LEN(A5)=0,"",INDEX('Smelter Look-up'!$C:$C,MATCH($A5,'Smelter Look-up'!$E:$E,0)))</f>
        <v>Yunnan Chengfeng Non-ferrous Metals Co., Ltd.</v>
      </c>
      <c r="D5" s="230"/>
      <c r="E5" s="182" t="str">
        <f ca="1">IF(ISERROR($V5),"",OFFSET('Smelter Look-up'!$D$4,$V5-4,0)&amp;"")</f>
        <v>CHINA</v>
      </c>
      <c r="F5" s="182" t="str">
        <f ca="1">IF(ISERROR($V5),"",OFFSET('Smelter Look-up'!$E$4,$V5-4,0))</f>
        <v>CID002158</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Yunnan Chengfeng Non-ferrous Metals Co., Ltd.</v>
      </c>
      <c r="S5" s="181" t="str">
        <f ca="1">IF(B5="","",IF(ISERROR(MATCH($E5,CL,0)),"Unknown",INDIRECT("'C'!$A$"&amp;MATCH($E5,CL,0)+1)))</f>
        <v>CN</v>
      </c>
      <c r="T5" s="181" t="str">
        <f ca="1">IF(B5="","",IF(ISERROR(MATCH($J5,SorP!$B$1:$B$6226,0)),"",INDIRECT("'SorP'!$A$"&amp;MATCH($S5&amp;$J5,SorP!C:C,0))))</f>
        <v>CN-YN</v>
      </c>
      <c r="U5" s="201"/>
      <c r="V5" s="226">
        <f ca="1">IF(C5="",NA(),IF(OR(C5="Smelter not listed",C5="Smelter not yet identified"),MATCH($B5&amp;$D5,'Smelter Look-up'!$J:$J,0),MATCH($B5&amp;$C5,'Smelter Look-up'!$J:$J,0)))</f>
        <v>539</v>
      </c>
      <c r="X5" s="227">
        <f t="shared" ref="X5" ca="1" si="0">IF(AND(C5="Smelter not listed",OR(LEN(D5)=0,LEN(E5)=0)),1,0)</f>
        <v>0</v>
      </c>
      <c r="AB5" s="228" t="str">
        <f t="shared" ref="AB5" ca="1" si="1">B5&amp;C5</f>
        <v>TinYunnan Chengfeng Non-ferrous Metals Co., Ltd.</v>
      </c>
    </row>
    <row r="6" spans="1:34" s="227" customFormat="1" ht="20.100000000000001" customHeight="1">
      <c r="A6" s="262" t="s">
        <v>766</v>
      </c>
      <c r="B6" s="182" t="str">
        <f ca="1">IF(LEN(A6)=0,"",INDEX('Smelter Look-up'!$A:$A,MATCH($A6,'Smelter Look-up'!$E:$E,0)))</f>
        <v>Tin</v>
      </c>
      <c r="C6" s="186" t="str">
        <f ca="1">IF(LEN(A6)=0,"",INDEX('Smelter Look-up'!$C:$C,MATCH($A6,'Smelter Look-up'!$E:$E,0)))</f>
        <v>Tin Smelting Branch of Yunnan Tin Co., Ltd.</v>
      </c>
      <c r="D6" s="230"/>
      <c r="E6" s="182" t="str">
        <f ca="1">IF(ISERROR($V6),"",OFFSET('Smelter Look-up'!$D$4,$V6-4,0)&amp;"")</f>
        <v>CHINA</v>
      </c>
      <c r="F6" s="182" t="str">
        <f ca="1">IF(ISERROR($V6),"",OFFSET('Smelter Look-up'!$E$4,$V6-4,0))</f>
        <v>CID002180</v>
      </c>
      <c r="G6" s="182" t="str">
        <f ca="1">IF(C6=$X$4,IF(ISERROR($V6),"Enter smelter details","RMI"),IF(ISERROR($V6),"",OFFSET('Smelter Look-up'!$F$4,$V6-4,0)))</f>
        <v>RMI</v>
      </c>
      <c r="H6" s="183">
        <f ca="1">IF(ISERROR($V6),"",OFFSET('Smelter Look-up'!$G$4,$V6-4,0))</f>
        <v>0</v>
      </c>
      <c r="I6" s="184" t="str">
        <f ca="1">IF(ISERROR($V6),"",OFFSET('Smelter Look-up'!$H$4,$V6-4,0))</f>
        <v>Gejiu</v>
      </c>
      <c r="J6" s="184" t="str">
        <f ca="1">IF(ISERROR($V6),"",OFFSET('Smelter Look-up'!$I$4,$V6-4,0))</f>
        <v>Yunnan Sheng</v>
      </c>
      <c r="K6" s="224"/>
      <c r="L6" s="224"/>
      <c r="M6" s="224"/>
      <c r="N6" s="224"/>
      <c r="O6" s="224"/>
      <c r="P6" s="185"/>
      <c r="Q6" s="225"/>
      <c r="R6" s="182" t="str">
        <f ca="1">IF(ISERROR($V6),"",OFFSET('Smelter Look-up'!$C$4,$V6-4,0)&amp;"")</f>
        <v>Tin Smelting Branch of Yunnan Tin Co., Ltd.</v>
      </c>
      <c r="S6" s="181" t="str">
        <f t="shared" ref="S6:S37" ca="1" si="2">IF(B6="","",IF(ISERROR(MATCH($E6,CL,0)),"Unknown",INDIRECT("'C'!$A$"&amp;MATCH($E6,CL,0)+1)))</f>
        <v>CN</v>
      </c>
      <c r="T6" s="181" t="str">
        <f ca="1">IF(B6="","",IF(ISERROR(MATCH($J6,SorP!$B$1:$B$6226,0)),"",INDIRECT("'SorP'!$A$"&amp;MATCH($S6&amp;$J6,SorP!C:C,0))))</f>
        <v>CN-YN</v>
      </c>
      <c r="U6" s="201"/>
      <c r="V6" s="226">
        <f ca="1">IF(C6="",NA(),IF(OR(C6="Smelter not listed",C6="Smelter not yet identified"),MATCH($B6&amp;$D6,'Smelter Look-up'!$J:$J,0),MATCH($B6&amp;$C6,'Smelter Look-up'!$J:$J,0)))</f>
        <v>524</v>
      </c>
      <c r="X6" s="227">
        <f t="shared" ref="X6:X37" ca="1" si="3">IF(AND(C6="Smelter not listed",OR(LEN(D6)=0,LEN(E6)=0)),1,0)</f>
        <v>0</v>
      </c>
      <c r="AB6" s="228" t="str">
        <f t="shared" ref="AB6:AB37" ca="1" si="4">B6&amp;C6</f>
        <v>TinTin Smelting Branch of Yunnan Tin Co., Ltd.</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F35154A-584A-469A-997D-23BD3FC9BD32}"/>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9" t="str">
        <f ca="1">OFFSET(L!$C$1,MATCH("Checker"&amp;ADDRESS(ROW(),COLUMN(),4),L!$A:$A,0)-1,SL,,)</f>
        <v>To ensure all required fields have been populated before submitting to your customers review form for any line items highlighted in red</v>
      </c>
      <c r="B1" s="389"/>
      <c r="C1" s="389"/>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FRONTIER ELECTRONICS CORP.</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Hilda Zambrano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hildat@frontierusa.com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1-(805)-522-9998 Ext. 116</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Benny Ortiz</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bortiz@frontierusa.com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45924</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http://frontierusa.com/conflict-free-minerals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2" sqref="C11:C12"/>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1" t="str">
        <f ca="1">OFFSET(L!$C$1,MATCH("Product List"&amp;ADDRESS(ROW(),COLUMN(),4),L!$A:$A,0)-1,SL,,)</f>
        <v>Completion required only if reporting level "Product (or List of Products)" selected on the 'Declaration' worksheet.</v>
      </c>
      <c r="B1" s="392"/>
      <c r="C1" s="392"/>
      <c r="D1" s="392"/>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0" t="s">
        <v>869</v>
      </c>
      <c r="C4" s="390"/>
      <c r="D4" s="390"/>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31.5">
      <c r="A6" s="128"/>
      <c r="B6" s="274" t="s">
        <v>15827</v>
      </c>
      <c r="C6" s="98" t="s">
        <v>15828</v>
      </c>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3" t="str">
        <f ca="1">OFFSET(L!$C$1,MATCH("General"&amp;"Cpy",L!$A:$A,0)-1,SL,,)</f>
        <v>© 2025 Responsible Minerals Initiative. All rights reserved.</v>
      </c>
      <c r="C2006" s="393"/>
      <c r="D2006" s="393"/>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960C6FF2-FE76-4D59-89FB-B5BBE237D69F}"/>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Hilda Zambrano</cp:lastModifiedBy>
  <cp:lastPrinted>2015-04-21T20:47:43Z</cp:lastPrinted>
  <dcterms:created xsi:type="dcterms:W3CDTF">2010-06-21T21:00:23Z</dcterms:created>
  <dcterms:modified xsi:type="dcterms:W3CDTF">2025-09-29T16:06:36Z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ies>
</file>