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drawings/drawing5.xml" ContentType="application/vnd.openxmlformats-officedocument.drawing+xml"/>
  <Override PartName="/xl/comments2.xml" ContentType="application/vnd.openxmlformats-officedocument.spreadsheetml.comments+xml"/>
  <Override PartName="/xl/customProperty6.bin" ContentType="application/vnd.openxmlformats-officedocument.spreadsheetml.customProperty"/>
  <Override PartName="/xl/drawings/drawing6.xml" ContentType="application/vnd.openxmlformats-officedocument.drawing+xml"/>
  <Override PartName="/xl/comments3.xml" ContentType="application/vnd.openxmlformats-officedocument.spreadsheetml.comments+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Akl-file-01\Compliance\Reports\Customers\RFMW\General\Request No.QAL-9759\"/>
    </mc:Choice>
  </mc:AlternateContent>
  <xr:revisionPtr revIDLastSave="0" documentId="13_ncr:1_{8169E109-4579-4B84-B466-391440708181}"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16440" windowHeight="28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133" i="5"/>
  <c r="C134" i="5"/>
  <c r="C135" i="5"/>
  <c r="V135" i="5" s="1"/>
  <c r="C136" i="5"/>
  <c r="C137" i="5"/>
  <c r="C138" i="5"/>
  <c r="C139" i="5"/>
  <c r="C140" i="5"/>
  <c r="C141" i="5"/>
  <c r="C142" i="5"/>
  <c r="C143" i="5"/>
  <c r="V143" i="5" s="1"/>
  <c r="C144" i="5"/>
  <c r="C145" i="5"/>
  <c r="C146" i="5"/>
  <c r="C147" i="5"/>
  <c r="C148" i="5"/>
  <c r="C149" i="5"/>
  <c r="C150" i="5"/>
  <c r="C151" i="5"/>
  <c r="V151" i="5" s="1"/>
  <c r="E151" i="5" s="1"/>
  <c r="X151" i="5" s="1"/>
  <c r="C152" i="5"/>
  <c r="C153" i="5"/>
  <c r="C154" i="5"/>
  <c r="C155" i="5"/>
  <c r="C156" i="5"/>
  <c r="V156" i="5" s="1"/>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33" i="5"/>
  <c r="E133" i="5" s="1"/>
  <c r="X133" i="5" s="1"/>
  <c r="V134" i="5"/>
  <c r="E134" i="5" s="1"/>
  <c r="X134" i="5" s="1"/>
  <c r="V136" i="5"/>
  <c r="E136" i="5" s="1"/>
  <c r="V137" i="5"/>
  <c r="E137" i="5" s="1"/>
  <c r="X137" i="5" s="1"/>
  <c r="V138" i="5"/>
  <c r="G138" i="5" s="1"/>
  <c r="V139" i="5"/>
  <c r="E139" i="5" s="1"/>
  <c r="X139" i="5" s="1"/>
  <c r="V140" i="5"/>
  <c r="E140" i="5" s="1"/>
  <c r="X140" i="5" s="1"/>
  <c r="V141" i="5"/>
  <c r="E141" i="5"/>
  <c r="X141" i="5" s="1"/>
  <c r="V142" i="5"/>
  <c r="E142" i="5"/>
  <c r="X142" i="5" s="1"/>
  <c r="V144" i="5"/>
  <c r="E144" i="5" s="1"/>
  <c r="X144" i="5" s="1"/>
  <c r="V145" i="5"/>
  <c r="E145" i="5" s="1"/>
  <c r="X145" i="5" s="1"/>
  <c r="V146" i="5"/>
  <c r="E146" i="5" s="1"/>
  <c r="X146" i="5" s="1"/>
  <c r="V147" i="5"/>
  <c r="E147" i="5" s="1"/>
  <c r="X147" i="5" s="1"/>
  <c r="V148" i="5"/>
  <c r="E148" i="5" s="1"/>
  <c r="X148" i="5" s="1"/>
  <c r="V149" i="5"/>
  <c r="E149" i="5" s="1"/>
  <c r="X149" i="5" s="1"/>
  <c r="V150" i="5"/>
  <c r="E150" i="5" s="1"/>
  <c r="X150" i="5" s="1"/>
  <c r="V152" i="5"/>
  <c r="E152" i="5" s="1"/>
  <c r="X152" i="5" s="1"/>
  <c r="V153" i="5"/>
  <c r="E153" i="5" s="1"/>
  <c r="X153" i="5" s="1"/>
  <c r="V154" i="5"/>
  <c r="G154" i="5" s="1"/>
  <c r="V155" i="5"/>
  <c r="E155" i="5" s="1"/>
  <c r="X155" i="5" s="1"/>
  <c r="V157" i="5"/>
  <c r="E157" i="5" s="1"/>
  <c r="X157" i="5" s="1"/>
  <c r="V158" i="5"/>
  <c r="E158" i="5" s="1"/>
  <c r="X158" i="5" s="1"/>
  <c r="V159" i="5"/>
  <c r="E159" i="5" s="1"/>
  <c r="X159" i="5" s="1"/>
  <c r="V160" i="5"/>
  <c r="E160" i="5" s="1"/>
  <c r="X160" i="5" s="1"/>
  <c r="V161" i="5"/>
  <c r="E161" i="5" s="1"/>
  <c r="X161" i="5" s="1"/>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E169" i="5" s="1"/>
  <c r="X169" i="5" s="1"/>
  <c r="V170" i="5"/>
  <c r="E170" i="5" s="1"/>
  <c r="X170" i="5" s="1"/>
  <c r="V171" i="5"/>
  <c r="E171" i="5" s="1"/>
  <c r="X171" i="5" s="1"/>
  <c r="V172" i="5"/>
  <c r="E172" i="5" s="1"/>
  <c r="X172" i="5" s="1"/>
  <c r="V173" i="5"/>
  <c r="E173" i="5" s="1"/>
  <c r="X173" i="5" s="1"/>
  <c r="V174" i="5"/>
  <c r="E174" i="5" s="1"/>
  <c r="X174" i="5" s="1"/>
  <c r="V175" i="5"/>
  <c r="E175" i="5" s="1"/>
  <c r="X175" i="5" s="1"/>
  <c r="V176" i="5"/>
  <c r="E176" i="5" s="1"/>
  <c r="X176" i="5" s="1"/>
  <c r="V177" i="5"/>
  <c r="E177" i="5" s="1"/>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V201" i="5"/>
  <c r="E201" i="5"/>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V213" i="5"/>
  <c r="E213" i="5"/>
  <c r="X213" i="5" s="1"/>
  <c r="V214" i="5"/>
  <c r="E214" i="5"/>
  <c r="X214" i="5" s="1"/>
  <c r="V215" i="5"/>
  <c r="E215" i="5"/>
  <c r="V216" i="5"/>
  <c r="E216" i="5"/>
  <c r="V217" i="5"/>
  <c r="E217" i="5"/>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V249" i="5"/>
  <c r="E249" i="5"/>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X309" i="5" s="1"/>
  <c r="V310" i="5"/>
  <c r="E310" i="5"/>
  <c r="X310" i="5" s="1"/>
  <c r="V311" i="5"/>
  <c r="E311" i="5"/>
  <c r="X311" i="5" s="1"/>
  <c r="V312" i="5"/>
  <c r="E312" i="5"/>
  <c r="X312" i="5" s="1"/>
  <c r="V313" i="5"/>
  <c r="E313" i="5"/>
  <c r="V314" i="5"/>
  <c r="E314" i="5"/>
  <c r="X314" i="5" s="1"/>
  <c r="V315" i="5"/>
  <c r="E315" i="5"/>
  <c r="V316" i="5"/>
  <c r="E316" i="5"/>
  <c r="X316" i="5" s="1"/>
  <c r="V317" i="5"/>
  <c r="E317" i="5"/>
  <c r="X317" i="5" s="1"/>
  <c r="V318" i="5"/>
  <c r="E318" i="5"/>
  <c r="X318" i="5" s="1"/>
  <c r="V319" i="5"/>
  <c r="E319" i="5"/>
  <c r="X319" i="5" s="1"/>
  <c r="V320" i="5"/>
  <c r="E320" i="5"/>
  <c r="V321" i="5"/>
  <c r="E321" i="5"/>
  <c r="V322" i="5"/>
  <c r="E322" i="5"/>
  <c r="X322" i="5" s="1"/>
  <c r="V323" i="5"/>
  <c r="E323" i="5"/>
  <c r="V324" i="5"/>
  <c r="E324" i="5"/>
  <c r="X324" i="5" s="1"/>
  <c r="V325" i="5"/>
  <c r="E325" i="5"/>
  <c r="X325" i="5" s="1"/>
  <c r="V326" i="5"/>
  <c r="E326" i="5"/>
  <c r="X326" i="5" s="1"/>
  <c r="V327" i="5"/>
  <c r="E327" i="5"/>
  <c r="X327" i="5" s="1"/>
  <c r="V328" i="5"/>
  <c r="E328" i="5"/>
  <c r="X328" i="5" s="1"/>
  <c r="V329" i="5"/>
  <c r="E329" i="5"/>
  <c r="V330" i="5"/>
  <c r="E330" i="5"/>
  <c r="X330" i="5" s="1"/>
  <c r="V331" i="5"/>
  <c r="E331" i="5"/>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X417" i="5" s="1"/>
  <c r="V418" i="5"/>
  <c r="E418" i="5"/>
  <c r="X418" i="5" s="1"/>
  <c r="V419" i="5"/>
  <c r="E419" i="5"/>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V476" i="5"/>
  <c r="E476" i="5"/>
  <c r="X476" i="5" s="1"/>
  <c r="V477" i="5"/>
  <c r="E477" i="5"/>
  <c r="X477" i="5" s="1"/>
  <c r="V478" i="5"/>
  <c r="E478" i="5"/>
  <c r="X478" i="5" s="1"/>
  <c r="V479" i="5"/>
  <c r="E479" i="5"/>
  <c r="X479" i="5" s="1"/>
  <c r="V480" i="5"/>
  <c r="E480" i="5"/>
  <c r="X480" i="5" s="1"/>
  <c r="V481" i="5"/>
  <c r="E481" i="5"/>
  <c r="V482" i="5"/>
  <c r="E482" i="5"/>
  <c r="X482" i="5" s="1"/>
  <c r="V483" i="5"/>
  <c r="E483" i="5"/>
  <c r="V484" i="5"/>
  <c r="E484" i="5"/>
  <c r="X484" i="5" s="1"/>
  <c r="V485" i="5"/>
  <c r="E485" i="5"/>
  <c r="X485" i="5" s="1"/>
  <c r="V486" i="5"/>
  <c r="E486" i="5"/>
  <c r="X486" i="5" s="1"/>
  <c r="V487" i="5"/>
  <c r="E487" i="5"/>
  <c r="X487" i="5" s="1"/>
  <c r="V488" i="5"/>
  <c r="E488" i="5"/>
  <c r="V489" i="5"/>
  <c r="E489" i="5"/>
  <c r="V490" i="5"/>
  <c r="E490" i="5"/>
  <c r="X490" i="5" s="1"/>
  <c r="V491" i="5"/>
  <c r="E491" i="5"/>
  <c r="X491" i="5" s="1"/>
  <c r="V492" i="5"/>
  <c r="E492" i="5"/>
  <c r="X492" i="5" s="1"/>
  <c r="V493" i="5"/>
  <c r="E493" i="5"/>
  <c r="X493" i="5" s="1"/>
  <c r="V494" i="5"/>
  <c r="E494" i="5"/>
  <c r="X494" i="5" s="1"/>
  <c r="V495" i="5"/>
  <c r="E495" i="5"/>
  <c r="X495" i="5" s="1"/>
  <c r="V496" i="5"/>
  <c r="E496" i="5"/>
  <c r="X496" i="5" s="1"/>
  <c r="V497" i="5"/>
  <c r="E497" i="5"/>
  <c r="V498" i="5"/>
  <c r="E498" i="5"/>
  <c r="X498" i="5" s="1"/>
  <c r="V499" i="5"/>
  <c r="E499" i="5"/>
  <c r="X499" i="5" s="1"/>
  <c r="V500" i="5"/>
  <c r="E500" i="5"/>
  <c r="X500" i="5" s="1"/>
  <c r="V501" i="5"/>
  <c r="E501" i="5"/>
  <c r="X501" i="5" s="1"/>
  <c r="V502" i="5"/>
  <c r="E502" i="5"/>
  <c r="X502" i="5" s="1"/>
  <c r="V503" i="5"/>
  <c r="E503" i="5"/>
  <c r="V504" i="5"/>
  <c r="E504" i="5"/>
  <c r="X504" i="5" s="1"/>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X552" i="5" s="1"/>
  <c r="V553" i="5"/>
  <c r="E553" i="5"/>
  <c r="V554" i="5"/>
  <c r="E554" i="5"/>
  <c r="X554" i="5" s="1"/>
  <c r="V555" i="5"/>
  <c r="E555" i="5"/>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V586" i="5"/>
  <c r="E586" i="5"/>
  <c r="X586" i="5" s="1"/>
  <c r="V587" i="5"/>
  <c r="E587" i="5"/>
  <c r="V588" i="5"/>
  <c r="E588" i="5"/>
  <c r="X588" i="5" s="1"/>
  <c r="V589" i="5"/>
  <c r="E589" i="5"/>
  <c r="X589" i="5" s="1"/>
  <c r="V590" i="5"/>
  <c r="E590" i="5"/>
  <c r="X590" i="5" s="1"/>
  <c r="V591" i="5"/>
  <c r="E591" i="5"/>
  <c r="X591" i="5" s="1"/>
  <c r="V592" i="5"/>
  <c r="E592" i="5"/>
  <c r="V593" i="5"/>
  <c r="E593" i="5"/>
  <c r="V594" i="5"/>
  <c r="E594" i="5"/>
  <c r="X594" i="5" s="1"/>
  <c r="V595" i="5"/>
  <c r="E595" i="5"/>
  <c r="V596" i="5"/>
  <c r="E596" i="5"/>
  <c r="X596" i="5" s="1"/>
  <c r="V597" i="5"/>
  <c r="E597" i="5"/>
  <c r="X597" i="5" s="1"/>
  <c r="V598" i="5"/>
  <c r="E598" i="5"/>
  <c r="X598" i="5" s="1"/>
  <c r="V599" i="5"/>
  <c r="E599" i="5"/>
  <c r="X599" i="5" s="1"/>
  <c r="V600" i="5"/>
  <c r="E600" i="5"/>
  <c r="X600" i="5" s="1"/>
  <c r="V601" i="5"/>
  <c r="E601" i="5"/>
  <c r="V602" i="5"/>
  <c r="E602" i="5"/>
  <c r="X602" i="5" s="1"/>
  <c r="V603" i="5"/>
  <c r="E603" i="5"/>
  <c r="V604" i="5"/>
  <c r="E604" i="5"/>
  <c r="X604" i="5" s="1"/>
  <c r="V605" i="5"/>
  <c r="E605" i="5"/>
  <c r="X605" i="5" s="1"/>
  <c r="V606" i="5"/>
  <c r="E606" i="5"/>
  <c r="X606" i="5" s="1"/>
  <c r="V607" i="5"/>
  <c r="E607" i="5"/>
  <c r="V608" i="5"/>
  <c r="E608" i="5"/>
  <c r="X608" i="5" s="1"/>
  <c r="V609" i="5"/>
  <c r="E609" i="5"/>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X618" i="5" s="1"/>
  <c r="V619" i="5"/>
  <c r="E619" i="5"/>
  <c r="V620" i="5"/>
  <c r="E620" i="5"/>
  <c r="X620" i="5" s="1"/>
  <c r="V621" i="5"/>
  <c r="E621" i="5"/>
  <c r="X621" i="5" s="1"/>
  <c r="V622" i="5"/>
  <c r="E622" i="5"/>
  <c r="X622" i="5" s="1"/>
  <c r="V623" i="5"/>
  <c r="E623" i="5"/>
  <c r="X623" i="5" s="1"/>
  <c r="V624" i="5"/>
  <c r="E624" i="5"/>
  <c r="X624" i="5" s="1"/>
  <c r="V625" i="5"/>
  <c r="E625" i="5"/>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V636" i="5"/>
  <c r="E636" i="5"/>
  <c r="X636" i="5" s="1"/>
  <c r="V637" i="5"/>
  <c r="E637" i="5"/>
  <c r="X637" i="5" s="1"/>
  <c r="V638" i="5"/>
  <c r="E638" i="5"/>
  <c r="X638" i="5" s="1"/>
  <c r="V639" i="5"/>
  <c r="E639" i="5"/>
  <c r="X639" i="5" s="1"/>
  <c r="V640" i="5"/>
  <c r="E640" i="5"/>
  <c r="V641" i="5"/>
  <c r="E641" i="5"/>
  <c r="V642" i="5"/>
  <c r="E642" i="5"/>
  <c r="X642" i="5" s="1"/>
  <c r="V643" i="5"/>
  <c r="E643" i="5"/>
  <c r="V644" i="5"/>
  <c r="E644" i="5"/>
  <c r="X644" i="5" s="1"/>
  <c r="V645" i="5"/>
  <c r="E645" i="5"/>
  <c r="X645" i="5" s="1"/>
  <c r="V646" i="5"/>
  <c r="E646" i="5"/>
  <c r="X646" i="5" s="1"/>
  <c r="V647" i="5"/>
  <c r="E647" i="5"/>
  <c r="X647" i="5" s="1"/>
  <c r="V648" i="5"/>
  <c r="E648" i="5"/>
  <c r="X648" i="5" s="1"/>
  <c r="V649" i="5"/>
  <c r="E649" i="5"/>
  <c r="V650" i="5"/>
  <c r="E650" i="5"/>
  <c r="X650" i="5" s="1"/>
  <c r="V651" i="5"/>
  <c r="E651" i="5"/>
  <c r="V652" i="5"/>
  <c r="E652" i="5"/>
  <c r="X652" i="5" s="1"/>
  <c r="V653" i="5"/>
  <c r="E653" i="5"/>
  <c r="X653" i="5" s="1"/>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33" i="5"/>
  <c r="G134" i="5"/>
  <c r="G135" i="5"/>
  <c r="G136" i="5"/>
  <c r="G137" i="5"/>
  <c r="G139" i="5"/>
  <c r="G141" i="5"/>
  <c r="G142" i="5"/>
  <c r="G143" i="5"/>
  <c r="G144" i="5"/>
  <c r="G145" i="5"/>
  <c r="G147" i="5"/>
  <c r="G149" i="5"/>
  <c r="G150" i="5"/>
  <c r="G151" i="5"/>
  <c r="G152" i="5"/>
  <c r="G153" i="5"/>
  <c r="G155"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c r="B57" i="6"/>
  <c r="G57" i="6" s="1"/>
  <c r="B56" i="6"/>
  <c r="G56" i="6" s="1"/>
  <c r="B55" i="6"/>
  <c r="G55" i="6"/>
  <c r="B54" i="6"/>
  <c r="G54" i="6"/>
  <c r="B17" i="6"/>
  <c r="B16" i="6"/>
  <c r="B15" i="6"/>
  <c r="B14" i="6"/>
  <c r="G14" i="6"/>
  <c r="H14" i="6" s="1"/>
  <c r="H13" i="6"/>
  <c r="B12" i="6"/>
  <c r="G12" i="6" s="1"/>
  <c r="H12" i="6" s="1"/>
  <c r="D12" i="6" s="1"/>
  <c r="B11" i="6"/>
  <c r="G11" i="6"/>
  <c r="H11" i="6" s="1"/>
  <c r="D11" i="6" s="1"/>
  <c r="B8" i="6"/>
  <c r="G8" i="6" s="1"/>
  <c r="H8" i="6" s="1"/>
  <c r="D8" i="6" s="1"/>
  <c r="B7" i="6"/>
  <c r="G7" i="6"/>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B90" i="4"/>
  <c r="H67" i="4"/>
  <c r="P47" i="4"/>
  <c r="B47" i="4" s="1"/>
  <c r="A32" i="6" s="1"/>
  <c r="P46" i="4"/>
  <c r="B46" i="4" s="1"/>
  <c r="A31" i="6" s="1"/>
  <c r="P45" i="4"/>
  <c r="P44" i="4"/>
  <c r="P43" i="4"/>
  <c r="Q43" i="4" s="1"/>
  <c r="P41" i="4"/>
  <c r="P40" i="4"/>
  <c r="B40" i="4" s="1"/>
  <c r="B70" i="4" s="1"/>
  <c r="A51" i="6" s="1"/>
  <c r="P39" i="4"/>
  <c r="B39" i="4" s="1"/>
  <c r="B57" i="4" s="1"/>
  <c r="A40" i="6" s="1"/>
  <c r="P38" i="4"/>
  <c r="P37" i="4"/>
  <c r="Q37" i="4" s="1"/>
  <c r="P35" i="4"/>
  <c r="P34" i="4"/>
  <c r="P33" i="4"/>
  <c r="P32" i="4"/>
  <c r="P31" i="4"/>
  <c r="Q31" i="4" s="1"/>
  <c r="P29" i="4"/>
  <c r="B29" i="4" s="1"/>
  <c r="A17" i="6" s="1"/>
  <c r="P28" i="4"/>
  <c r="P27" i="4"/>
  <c r="P26" i="4"/>
  <c r="B26" i="4" s="1"/>
  <c r="B32" i="4" s="1"/>
  <c r="A19" i="6" s="1"/>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H452" i="5"/>
  <c r="F452" i="5"/>
  <c r="S1497" i="5"/>
  <c r="H147" i="5"/>
  <c r="I147" i="5"/>
  <c r="F147" i="5"/>
  <c r="R237" i="5"/>
  <c r="F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I392" i="5"/>
  <c r="H392"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33" i="5"/>
  <c r="F133" i="5"/>
  <c r="F169" i="5"/>
  <c r="R169" i="5"/>
  <c r="H195" i="5"/>
  <c r="F195" i="5"/>
  <c r="R195" i="5"/>
  <c r="I195" i="5"/>
  <c r="J195" i="5"/>
  <c r="H139" i="5"/>
  <c r="R139" i="5"/>
  <c r="J139" i="5"/>
  <c r="I139" i="5"/>
  <c r="F139" i="5"/>
  <c r="F193" i="5"/>
  <c r="H227" i="5"/>
  <c r="R227" i="5"/>
  <c r="F227" i="5"/>
  <c r="J227" i="5"/>
  <c r="I227" i="5"/>
  <c r="H143" i="5"/>
  <c r="J143" i="5"/>
  <c r="F143" i="5"/>
  <c r="I143" i="5"/>
  <c r="F177" i="5"/>
  <c r="R177" i="5"/>
  <c r="H183" i="5"/>
  <c r="F183" i="5"/>
  <c r="I183" i="5"/>
  <c r="R183" i="5"/>
  <c r="J183" i="5"/>
  <c r="R241" i="5"/>
  <c r="F241" i="5"/>
  <c r="H247" i="5"/>
  <c r="I247" i="5"/>
  <c r="F247" i="5"/>
  <c r="R247" i="5"/>
  <c r="J247" i="5"/>
  <c r="H259" i="5"/>
  <c r="R259" i="5"/>
  <c r="J259" i="5"/>
  <c r="I259" i="5"/>
  <c r="F259" i="5"/>
  <c r="F173" i="5"/>
  <c r="R173" i="5"/>
  <c r="H135" i="5"/>
  <c r="F135" i="5"/>
  <c r="R135" i="5"/>
  <c r="I135" i="5"/>
  <c r="H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37" i="5"/>
  <c r="AB147" i="5"/>
  <c r="AB169" i="5"/>
  <c r="F178" i="5"/>
  <c r="R178" i="5"/>
  <c r="J178" i="5"/>
  <c r="J181" i="5"/>
  <c r="I181" i="5"/>
  <c r="H181" i="5"/>
  <c r="J209" i="5"/>
  <c r="I209" i="5"/>
  <c r="H209" i="5"/>
  <c r="AB240" i="5"/>
  <c r="H270" i="5"/>
  <c r="F270" i="5"/>
  <c r="R270" i="5"/>
  <c r="J270" i="5"/>
  <c r="I270" i="5"/>
  <c r="R311" i="5"/>
  <c r="H311" i="5"/>
  <c r="I311" i="5"/>
  <c r="F311" i="5"/>
  <c r="J311"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F24" i="6" s="1"/>
  <c r="A38" i="2"/>
  <c r="J4" i="5"/>
  <c r="B41" i="4"/>
  <c r="B59" i="4" s="1"/>
  <c r="A42"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X347" i="5"/>
  <c r="X456" i="5"/>
  <c r="S598" i="5"/>
  <c r="X503" i="5"/>
  <c r="X323" i="5"/>
  <c r="X483" i="5"/>
  <c r="X488" i="5"/>
  <c r="X555" i="5"/>
  <c r="X387" i="5"/>
  <c r="S532" i="5"/>
  <c r="S356" i="5"/>
  <c r="X329" i="5"/>
  <c r="S343" i="5"/>
  <c r="X331" i="5"/>
  <c r="X451" i="5"/>
  <c r="X217" i="5"/>
  <c r="X369" i="5"/>
  <c r="X315" i="5"/>
  <c r="S315" i="5"/>
  <c r="S357" i="5"/>
  <c r="S383" i="5"/>
  <c r="X313" i="5"/>
  <c r="X321" i="5"/>
  <c r="X24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c r="B31" i="6"/>
  <c r="G31" i="6" s="1"/>
  <c r="J306" i="5"/>
  <c r="J2417" i="5"/>
  <c r="J2160" i="5"/>
  <c r="F1876" i="5"/>
  <c r="X1801"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31" i="6" s="1"/>
  <c r="B40" i="6"/>
  <c r="G40" i="6"/>
  <c r="B50" i="6"/>
  <c r="G50" i="6" s="1"/>
  <c r="B25" i="6"/>
  <c r="G25" i="6" s="1"/>
  <c r="B39" i="6"/>
  <c r="G39" i="6"/>
  <c r="B34" i="6"/>
  <c r="G34" i="6"/>
  <c r="F2426" i="5"/>
  <c r="R2426" i="5"/>
  <c r="J2426" i="5"/>
  <c r="I2426" i="5"/>
  <c r="H2426" i="5"/>
  <c r="F2446" i="5"/>
  <c r="H2446" i="5"/>
  <c r="J2446" i="5"/>
  <c r="I2446" i="5"/>
  <c r="R2446" i="5"/>
  <c r="J2504" i="5"/>
  <c r="I2504" i="5"/>
  <c r="H2504" i="5"/>
  <c r="R2504" i="5"/>
  <c r="F2504" i="5"/>
  <c r="X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c r="B26" i="6"/>
  <c r="G26" i="6"/>
  <c r="G21" i="6"/>
  <c r="H21" i="6" s="1"/>
  <c r="B36" i="6"/>
  <c r="G36" i="6" s="1"/>
  <c r="G20" i="6"/>
  <c r="H20" i="6"/>
  <c r="D20" i="6" s="1"/>
  <c r="B45" i="6"/>
  <c r="G45" i="6" s="1"/>
  <c r="H2439" i="5"/>
  <c r="F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F67" i="6"/>
  <c r="J2479" i="5"/>
  <c r="I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36" i="5"/>
  <c r="H136" i="5"/>
  <c r="F136" i="5"/>
  <c r="R136" i="5"/>
  <c r="I136"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S597" i="5"/>
  <c r="X505" i="5"/>
  <c r="S599" i="5"/>
  <c r="X465" i="5"/>
  <c r="X611" i="5"/>
  <c r="S611" i="5"/>
  <c r="X601" i="5"/>
  <c r="S601" i="5"/>
  <c r="X521" i="5"/>
  <c r="X467" i="5"/>
  <c r="X427" i="5"/>
  <c r="X232" i="5"/>
  <c r="X264" i="5"/>
  <c r="X296" i="5"/>
  <c r="X281" i="5"/>
  <c r="X320" i="5"/>
  <c r="X212" i="5"/>
  <c r="X339" i="5"/>
  <c r="X595" i="5"/>
  <c r="X411" i="5"/>
  <c r="S600" i="5"/>
  <c r="X447" i="5"/>
  <c r="X251" i="5"/>
  <c r="X243" i="5"/>
  <c r="X403" i="5"/>
  <c r="X481" i="5"/>
  <c r="X569" i="5"/>
  <c r="X553" i="5"/>
  <c r="X200" i="5"/>
  <c r="S382" i="5"/>
  <c r="X288" i="5"/>
  <c r="X475" i="5"/>
  <c r="X537" i="5"/>
  <c r="X529" i="5"/>
  <c r="X305" i="5"/>
  <c r="X297" i="5"/>
  <c r="X592" i="5"/>
  <c r="X395" i="5"/>
  <c r="S533" i="5"/>
  <c r="X513" i="5"/>
  <c r="X609" i="5"/>
  <c r="X561" i="5"/>
  <c r="X545" i="5"/>
  <c r="X216" i="5"/>
  <c r="X355" i="5"/>
  <c r="S355" i="5"/>
  <c r="S602" i="5"/>
  <c r="X587" i="5"/>
  <c r="X497" i="5"/>
  <c r="X603" i="5"/>
  <c r="S603" i="5"/>
  <c r="X248" i="5"/>
  <c r="S605" i="5"/>
  <c r="X279" i="5"/>
  <c r="X443" i="5"/>
  <c r="X571" i="5"/>
  <c r="X607" i="5"/>
  <c r="S607" i="5"/>
  <c r="X489" i="5"/>
  <c r="X579" i="5"/>
  <c r="X473" i="5"/>
  <c r="X211" i="5"/>
  <c r="X435" i="5"/>
  <c r="X215" i="5"/>
  <c r="X201" i="5"/>
  <c r="S314" i="5"/>
  <c r="X136" i="5"/>
  <c r="X593" i="5"/>
  <c r="X585" i="5"/>
  <c r="X583" i="5"/>
  <c r="X419" i="5"/>
  <c r="X26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G64" i="6" a="1"/>
  <c r="C96" i="5" l="1"/>
  <c r="C58" i="5"/>
  <c r="G5" i="6"/>
  <c r="H5" i="6" s="1"/>
  <c r="D5" i="6" s="1"/>
  <c r="C84" i="5"/>
  <c r="C122" i="5"/>
  <c r="C20" i="5"/>
  <c r="C110" i="5"/>
  <c r="C32" i="5"/>
  <c r="C71" i="5"/>
  <c r="E154" i="5"/>
  <c r="X154" i="5" s="1"/>
  <c r="C46" i="5"/>
  <c r="C6" i="5"/>
  <c r="C120" i="5"/>
  <c r="C108" i="5"/>
  <c r="C95" i="5"/>
  <c r="C82" i="5"/>
  <c r="C70" i="5"/>
  <c r="C56" i="5"/>
  <c r="C44" i="5"/>
  <c r="C31" i="5"/>
  <c r="C18" i="5"/>
  <c r="C132" i="5"/>
  <c r="C119" i="5"/>
  <c r="C106" i="5"/>
  <c r="C94" i="5"/>
  <c r="C80" i="5"/>
  <c r="C68" i="5"/>
  <c r="C55" i="5"/>
  <c r="C42" i="5"/>
  <c r="C30" i="5"/>
  <c r="C16" i="5"/>
  <c r="C130" i="5"/>
  <c r="C118" i="5"/>
  <c r="C104" i="5"/>
  <c r="C92" i="5"/>
  <c r="C79" i="5"/>
  <c r="C66" i="5"/>
  <c r="C54" i="5"/>
  <c r="C40" i="5"/>
  <c r="C28" i="5"/>
  <c r="C15" i="5"/>
  <c r="C128" i="5"/>
  <c r="C116" i="5"/>
  <c r="C103" i="5"/>
  <c r="C90" i="5"/>
  <c r="C78" i="5"/>
  <c r="C64" i="5"/>
  <c r="C52" i="5"/>
  <c r="C39" i="5"/>
  <c r="C26" i="5"/>
  <c r="C14" i="5"/>
  <c r="C127" i="5"/>
  <c r="C114" i="5"/>
  <c r="C102" i="5"/>
  <c r="C88" i="5"/>
  <c r="C76" i="5"/>
  <c r="C63" i="5"/>
  <c r="C50" i="5"/>
  <c r="C38" i="5"/>
  <c r="C24" i="5"/>
  <c r="C12" i="5"/>
  <c r="C126" i="5"/>
  <c r="C112" i="5"/>
  <c r="C100" i="5"/>
  <c r="C87" i="5"/>
  <c r="C74" i="5"/>
  <c r="C62" i="5"/>
  <c r="C48" i="5"/>
  <c r="C36" i="5"/>
  <c r="C23" i="5"/>
  <c r="C10" i="5"/>
  <c r="C124" i="5"/>
  <c r="C111" i="5"/>
  <c r="C98" i="5"/>
  <c r="C86" i="5"/>
  <c r="C72" i="5"/>
  <c r="C60" i="5"/>
  <c r="C47" i="5"/>
  <c r="C34" i="5"/>
  <c r="C22" i="5"/>
  <c r="C8" i="5"/>
  <c r="E156" i="5"/>
  <c r="X156" i="5" s="1"/>
  <c r="G156" i="5"/>
  <c r="E143" i="5"/>
  <c r="X143" i="5" s="1"/>
  <c r="R143" i="5"/>
  <c r="E135" i="5"/>
  <c r="X135" i="5" s="1"/>
  <c r="J135" i="5"/>
  <c r="G148" i="5"/>
  <c r="G140" i="5"/>
  <c r="E138" i="5"/>
  <c r="X138" i="5" s="1"/>
  <c r="G146" i="5"/>
  <c r="C129" i="5"/>
  <c r="C121" i="5"/>
  <c r="C113" i="5"/>
  <c r="C105" i="5"/>
  <c r="C97" i="5"/>
  <c r="C89" i="5"/>
  <c r="C81" i="5"/>
  <c r="C73" i="5"/>
  <c r="C65" i="5"/>
  <c r="C57" i="5"/>
  <c r="C49" i="5"/>
  <c r="C41" i="5"/>
  <c r="C33" i="5"/>
  <c r="C25" i="5"/>
  <c r="C17" i="5"/>
  <c r="C9" i="5"/>
  <c r="B5" i="5"/>
  <c r="B129" i="5"/>
  <c r="B125" i="5"/>
  <c r="B121" i="5"/>
  <c r="B117" i="5"/>
  <c r="B113" i="5"/>
  <c r="B109" i="5"/>
  <c r="B105" i="5"/>
  <c r="B101" i="5"/>
  <c r="B97" i="5"/>
  <c r="B93" i="5"/>
  <c r="B89" i="5"/>
  <c r="B85" i="5"/>
  <c r="B81" i="5"/>
  <c r="B77" i="5"/>
  <c r="B73" i="5"/>
  <c r="B69" i="5"/>
  <c r="B65" i="5"/>
  <c r="B61" i="5"/>
  <c r="B57" i="5"/>
  <c r="B53" i="5"/>
  <c r="B49" i="5"/>
  <c r="B45" i="5"/>
  <c r="B41" i="5"/>
  <c r="B37" i="5"/>
  <c r="B33" i="5"/>
  <c r="B29" i="5"/>
  <c r="B25" i="5"/>
  <c r="B21" i="5"/>
  <c r="B17" i="5"/>
  <c r="B13" i="5"/>
  <c r="B9"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C125" i="5"/>
  <c r="C117" i="5"/>
  <c r="C109" i="5"/>
  <c r="C101" i="5"/>
  <c r="C93" i="5"/>
  <c r="C85" i="5"/>
  <c r="C77" i="5"/>
  <c r="C69" i="5"/>
  <c r="C61" i="5"/>
  <c r="C53" i="5"/>
  <c r="C45" i="5"/>
  <c r="C37" i="5"/>
  <c r="C29" i="5"/>
  <c r="C21" i="5"/>
  <c r="C13" i="5"/>
  <c r="B131" i="5"/>
  <c r="B127" i="5"/>
  <c r="V127" i="5" s="1"/>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131" i="5"/>
  <c r="C123" i="5"/>
  <c r="C115" i="5"/>
  <c r="C107" i="5"/>
  <c r="C99" i="5"/>
  <c r="C91" i="5"/>
  <c r="C83" i="5"/>
  <c r="C75" i="5"/>
  <c r="C67" i="5"/>
  <c r="C59" i="5"/>
  <c r="C51" i="5"/>
  <c r="C43" i="5"/>
  <c r="C35" i="5"/>
  <c r="C27" i="5"/>
  <c r="C19" i="5"/>
  <c r="C11" i="5"/>
  <c r="C7" i="5"/>
  <c r="C5" i="5"/>
  <c r="B130"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H31" i="6"/>
  <c r="D31" i="6" s="1"/>
  <c r="B35" i="6"/>
  <c r="G35" i="6" s="1"/>
  <c r="D17" i="6"/>
  <c r="B47" i="6"/>
  <c r="G47" i="6" s="1"/>
  <c r="B52" i="6"/>
  <c r="G52" i="6" s="1"/>
  <c r="B22" i="6"/>
  <c r="B32" i="6" s="1"/>
  <c r="G32" i="6" s="1"/>
  <c r="C17" i="6"/>
  <c r="F22" i="6"/>
  <c r="B79" i="4"/>
  <c r="A57" i="6" s="1"/>
  <c r="B43" i="4"/>
  <c r="A28" i="6" s="1"/>
  <c r="B61" i="4"/>
  <c r="A43" i="6" s="1"/>
  <c r="B89" i="4"/>
  <c r="A63" i="6" s="1"/>
  <c r="B49" i="4"/>
  <c r="A33" i="6" s="1"/>
  <c r="B77" i="4"/>
  <c r="A55" i="6" s="1"/>
  <c r="B83" i="4"/>
  <c r="A59" i="6" s="1"/>
  <c r="K67" i="6"/>
  <c r="D21" i="6"/>
  <c r="C21" i="6"/>
  <c r="C31" i="6"/>
  <c r="F36" i="6"/>
  <c r="H36" i="6" s="1"/>
  <c r="D36" i="6" s="1"/>
  <c r="F41" i="6"/>
  <c r="H41" i="6" s="1"/>
  <c r="D41" i="6" s="1"/>
  <c r="C46" i="6"/>
  <c r="H26" i="6"/>
  <c r="D26" i="6" s="1"/>
  <c r="F46" i="6"/>
  <c r="H46" i="6" s="1"/>
  <c r="D46" i="6" s="1"/>
  <c r="C16" i="6"/>
  <c r="C36" i="6"/>
  <c r="F51" i="6"/>
  <c r="H51" i="6" s="1"/>
  <c r="D51" i="6" s="1"/>
  <c r="F66" i="6"/>
  <c r="F50" i="6"/>
  <c r="H50" i="6" s="1"/>
  <c r="D50" i="6" s="1"/>
  <c r="F45" i="6"/>
  <c r="H45" i="6" s="1"/>
  <c r="D45" i="6" s="1"/>
  <c r="F30" i="6"/>
  <c r="H30" i="6" s="1"/>
  <c r="D30" i="6" s="1"/>
  <c r="H25" i="6"/>
  <c r="D25" i="6" s="1"/>
  <c r="F35" i="6"/>
  <c r="H35" i="6" s="1"/>
  <c r="D35" i="6" s="1"/>
  <c r="F40" i="6"/>
  <c r="H40" i="6" s="1"/>
  <c r="D40" i="6" s="1"/>
  <c r="D15" i="6"/>
  <c r="K66" i="6"/>
  <c r="C40" i="6"/>
  <c r="C45" i="6"/>
  <c r="C15" i="6"/>
  <c r="C20" i="6"/>
  <c r="C25" i="6"/>
  <c r="D14" i="6"/>
  <c r="F65" i="6"/>
  <c r="F34" i="6"/>
  <c r="H34" i="6" s="1"/>
  <c r="D34" i="6" s="1"/>
  <c r="F39" i="6"/>
  <c r="H39" i="6" s="1"/>
  <c r="D39" i="6" s="1"/>
  <c r="F49" i="6"/>
  <c r="F44" i="6"/>
  <c r="F29" i="6"/>
  <c r="H29" i="6" s="1"/>
  <c r="D29" i="6" s="1"/>
  <c r="C14" i="6"/>
  <c r="B37" i="4"/>
  <c r="A23" i="6" s="1"/>
  <c r="B67" i="4"/>
  <c r="A48" i="6" s="1"/>
  <c r="B24" i="6"/>
  <c r="G24" i="6" s="1"/>
  <c r="H24" i="6" s="1"/>
  <c r="B55" i="4"/>
  <c r="A38" i="6" s="1"/>
  <c r="C29" i="6"/>
  <c r="G19" i="6"/>
  <c r="H19" i="6" s="1"/>
  <c r="D19" i="6" s="1"/>
  <c r="B44" i="6"/>
  <c r="G44" i="6" s="1"/>
  <c r="B81" i="4"/>
  <c r="A58" i="6" s="1"/>
  <c r="B75" i="4"/>
  <c r="A54" i="6" s="1"/>
  <c r="C19" i="6"/>
  <c r="B87" i="4"/>
  <c r="A62" i="6" s="1"/>
  <c r="B31" i="4"/>
  <c r="A18" i="6" s="1"/>
  <c r="B49" i="6"/>
  <c r="G49" i="6" s="1"/>
  <c r="B29" i="6"/>
  <c r="G29" i="6" s="1"/>
  <c r="B85" i="4"/>
  <c r="A60" i="6" s="1"/>
  <c r="C39" i="6"/>
  <c r="C12" i="6"/>
  <c r="C10" i="6"/>
  <c r="C7" i="6"/>
  <c r="D49" i="4"/>
  <c r="C8" i="6"/>
  <c r="D61" i="4"/>
  <c r="C9" i="6"/>
  <c r="C5" i="6"/>
  <c r="C11" i="6"/>
  <c r="D74" i="4"/>
  <c r="C6" i="6"/>
  <c r="A14" i="6"/>
  <c r="C4" i="6"/>
  <c r="B56" i="4"/>
  <c r="A39" i="6" s="1"/>
  <c r="B50" i="4"/>
  <c r="A34" i="6" s="1"/>
  <c r="G55" i="4"/>
  <c r="B64" i="4"/>
  <c r="A46" i="6" s="1"/>
  <c r="B52" i="4"/>
  <c r="A36" i="6" s="1"/>
  <c r="B62" i="4"/>
  <c r="A44" i="6" s="1"/>
  <c r="A24" i="6"/>
  <c r="G74" i="4"/>
  <c r="B69" i="4"/>
  <c r="A50" i="6" s="1"/>
  <c r="B51" i="4"/>
  <c r="A35" i="6" s="1"/>
  <c r="A25" i="6"/>
  <c r="A26" i="6"/>
  <c r="D55" i="4"/>
  <c r="B33" i="4"/>
  <c r="A20" i="6" s="1"/>
  <c r="B58" i="4"/>
  <c r="A41" i="6" s="1"/>
  <c r="G31" i="4"/>
  <c r="G37" i="4"/>
  <c r="G61" i="4"/>
  <c r="G49" i="4"/>
  <c r="B71" i="4"/>
  <c r="A52" i="6" s="1"/>
  <c r="B65" i="4"/>
  <c r="A47" i="6" s="1"/>
  <c r="B63" i="4"/>
  <c r="A45" i="6" s="1"/>
  <c r="B53" i="4"/>
  <c r="A37" i="6" s="1"/>
  <c r="B34" i="4"/>
  <c r="A21" i="6" s="1"/>
  <c r="A27" i="6"/>
  <c r="B35" i="4"/>
  <c r="A22" i="6" s="1"/>
  <c r="G67" i="4"/>
  <c r="D43" i="4"/>
  <c r="D37" i="4"/>
  <c r="G64" i="6"/>
  <c r="D31" i="4"/>
  <c r="V111" i="5" l="1"/>
  <c r="I111" i="5" s="1"/>
  <c r="V130" i="5"/>
  <c r="I130" i="5" s="1"/>
  <c r="F69" i="6"/>
  <c r="C69" i="6" s="1"/>
  <c r="V6" i="5"/>
  <c r="G6" i="5" s="1"/>
  <c r="AB6" i="5"/>
  <c r="E127" i="5"/>
  <c r="X127" i="5" s="1"/>
  <c r="H127" i="5"/>
  <c r="J127" i="5"/>
  <c r="F127" i="5"/>
  <c r="R127" i="5"/>
  <c r="G127" i="5"/>
  <c r="I127" i="5"/>
  <c r="V131" i="5"/>
  <c r="G131" i="5" s="1"/>
  <c r="AB67" i="5"/>
  <c r="V18" i="5"/>
  <c r="AB18" i="5"/>
  <c r="V50" i="5"/>
  <c r="AB50" i="5"/>
  <c r="V82" i="5"/>
  <c r="AB82" i="5"/>
  <c r="V114" i="5"/>
  <c r="AB114" i="5"/>
  <c r="V19" i="5"/>
  <c r="G19" i="5" s="1"/>
  <c r="V83" i="5"/>
  <c r="G83" i="5" s="1"/>
  <c r="AB11" i="5"/>
  <c r="AB43" i="5"/>
  <c r="AB75" i="5"/>
  <c r="AB107" i="5"/>
  <c r="V21" i="5"/>
  <c r="G21" i="5" s="1"/>
  <c r="V85" i="5"/>
  <c r="G85" i="5" s="1"/>
  <c r="V16" i="5"/>
  <c r="AB16" i="5"/>
  <c r="V48" i="5"/>
  <c r="AB48" i="5"/>
  <c r="V80" i="5"/>
  <c r="AB80" i="5"/>
  <c r="V112" i="5"/>
  <c r="AB112" i="5"/>
  <c r="AB17" i="5"/>
  <c r="AB49" i="5"/>
  <c r="AB81" i="5"/>
  <c r="AB113" i="5"/>
  <c r="V25" i="5"/>
  <c r="G25" i="5" s="1"/>
  <c r="V89" i="5"/>
  <c r="G89" i="5" s="1"/>
  <c r="V22" i="5"/>
  <c r="AB22" i="5"/>
  <c r="V54" i="5"/>
  <c r="AB54" i="5"/>
  <c r="AB86" i="5"/>
  <c r="AB118" i="5"/>
  <c r="V27" i="5"/>
  <c r="G27" i="5" s="1"/>
  <c r="V91" i="5"/>
  <c r="G91" i="5" s="1"/>
  <c r="V15" i="5"/>
  <c r="AB15" i="5"/>
  <c r="V47" i="5"/>
  <c r="AB47" i="5"/>
  <c r="AB79" i="5"/>
  <c r="AB111" i="5"/>
  <c r="V29" i="5"/>
  <c r="G29" i="5" s="1"/>
  <c r="V93" i="5"/>
  <c r="G93" i="5" s="1"/>
  <c r="V20" i="5"/>
  <c r="AB20" i="5"/>
  <c r="V52" i="5"/>
  <c r="AB52" i="5"/>
  <c r="V84" i="5"/>
  <c r="AB84" i="5"/>
  <c r="V116" i="5"/>
  <c r="AB116" i="5"/>
  <c r="AB21" i="5"/>
  <c r="AB53" i="5"/>
  <c r="AB85" i="5"/>
  <c r="AB117" i="5"/>
  <c r="V33" i="5"/>
  <c r="G33" i="5" s="1"/>
  <c r="V97" i="5"/>
  <c r="G97" i="5" s="1"/>
  <c r="V79" i="5"/>
  <c r="V26" i="5"/>
  <c r="AB26" i="5"/>
  <c r="V58" i="5"/>
  <c r="AB58" i="5"/>
  <c r="V90" i="5"/>
  <c r="AB90" i="5"/>
  <c r="V122" i="5"/>
  <c r="AB122" i="5"/>
  <c r="V35" i="5"/>
  <c r="G35" i="5" s="1"/>
  <c r="V99" i="5"/>
  <c r="G99" i="5" s="1"/>
  <c r="AB19" i="5"/>
  <c r="AB51" i="5"/>
  <c r="AB83" i="5"/>
  <c r="AB115" i="5"/>
  <c r="V37" i="5"/>
  <c r="G37" i="5" s="1"/>
  <c r="V101" i="5"/>
  <c r="G101" i="5" s="1"/>
  <c r="V24" i="5"/>
  <c r="AB24" i="5"/>
  <c r="V56" i="5"/>
  <c r="AB56" i="5"/>
  <c r="V88" i="5"/>
  <c r="AB88" i="5"/>
  <c r="V120" i="5"/>
  <c r="AB120" i="5"/>
  <c r="AB25" i="5"/>
  <c r="AB57" i="5"/>
  <c r="AB89" i="5"/>
  <c r="AB121" i="5"/>
  <c r="V41" i="5"/>
  <c r="G41" i="5" s="1"/>
  <c r="V105" i="5"/>
  <c r="G105" i="5" s="1"/>
  <c r="V118" i="5"/>
  <c r="V30" i="5"/>
  <c r="AB30" i="5"/>
  <c r="V62" i="5"/>
  <c r="AB62" i="5"/>
  <c r="V94" i="5"/>
  <c r="AB94" i="5"/>
  <c r="V126" i="5"/>
  <c r="AB126" i="5"/>
  <c r="V43" i="5"/>
  <c r="G43" i="5" s="1"/>
  <c r="V107" i="5"/>
  <c r="G107" i="5" s="1"/>
  <c r="V23" i="5"/>
  <c r="AB23" i="5"/>
  <c r="V55" i="5"/>
  <c r="AB55" i="5"/>
  <c r="V87" i="5"/>
  <c r="AB87" i="5"/>
  <c r="V119" i="5"/>
  <c r="AB119" i="5"/>
  <c r="V45" i="5"/>
  <c r="G45" i="5" s="1"/>
  <c r="V109" i="5"/>
  <c r="G109" i="5" s="1"/>
  <c r="V28" i="5"/>
  <c r="AB28" i="5"/>
  <c r="V60" i="5"/>
  <c r="AB60" i="5"/>
  <c r="V92" i="5"/>
  <c r="AB92" i="5"/>
  <c r="V124" i="5"/>
  <c r="AB124" i="5"/>
  <c r="AB29" i="5"/>
  <c r="AB61" i="5"/>
  <c r="AB93" i="5"/>
  <c r="AB125" i="5"/>
  <c r="V49" i="5"/>
  <c r="G49" i="5" s="1"/>
  <c r="V113" i="5"/>
  <c r="G113" i="5" s="1"/>
  <c r="V34" i="5"/>
  <c r="AB34" i="5"/>
  <c r="V66" i="5"/>
  <c r="AB66" i="5"/>
  <c r="V98" i="5"/>
  <c r="AB98" i="5"/>
  <c r="AB130" i="5"/>
  <c r="V51" i="5"/>
  <c r="G51" i="5" s="1"/>
  <c r="V115" i="5"/>
  <c r="G115" i="5" s="1"/>
  <c r="AB27" i="5"/>
  <c r="AB59" i="5"/>
  <c r="AB91" i="5"/>
  <c r="AB123" i="5"/>
  <c r="V53" i="5"/>
  <c r="G53" i="5" s="1"/>
  <c r="V117" i="5"/>
  <c r="G117" i="5" s="1"/>
  <c r="V32" i="5"/>
  <c r="AB32" i="5"/>
  <c r="V64" i="5"/>
  <c r="AB64" i="5"/>
  <c r="V96" i="5"/>
  <c r="AB96" i="5"/>
  <c r="V128" i="5"/>
  <c r="AB128" i="5"/>
  <c r="AB33" i="5"/>
  <c r="AB65" i="5"/>
  <c r="AB97" i="5"/>
  <c r="AB129" i="5"/>
  <c r="V57" i="5"/>
  <c r="G57" i="5" s="1"/>
  <c r="V121" i="5"/>
  <c r="G121" i="5" s="1"/>
  <c r="V38" i="5"/>
  <c r="AB38" i="5"/>
  <c r="V5" i="5"/>
  <c r="G5" i="5" s="1"/>
  <c r="V59" i="5"/>
  <c r="G59" i="5" s="1"/>
  <c r="V123" i="5"/>
  <c r="V31" i="5"/>
  <c r="AB31" i="5"/>
  <c r="V63" i="5"/>
  <c r="AB63" i="5"/>
  <c r="AB95" i="5"/>
  <c r="AB127" i="5"/>
  <c r="V61" i="5"/>
  <c r="V125" i="5"/>
  <c r="G125" i="5" s="1"/>
  <c r="V36" i="5"/>
  <c r="AB36" i="5"/>
  <c r="V68" i="5"/>
  <c r="AB68" i="5"/>
  <c r="V100" i="5"/>
  <c r="AB100" i="5"/>
  <c r="V132" i="5"/>
  <c r="AB132" i="5"/>
  <c r="AB37" i="5"/>
  <c r="AB69" i="5"/>
  <c r="AB101" i="5"/>
  <c r="AB5" i="5"/>
  <c r="V65" i="5"/>
  <c r="G65" i="5" s="1"/>
  <c r="V129" i="5"/>
  <c r="G129" i="5" s="1"/>
  <c r="AB102" i="5"/>
  <c r="V42" i="5"/>
  <c r="AB42" i="5"/>
  <c r="V106" i="5"/>
  <c r="AB106" i="5"/>
  <c r="V67" i="5"/>
  <c r="G67" i="5" s="1"/>
  <c r="AB35" i="5"/>
  <c r="AB99" i="5"/>
  <c r="AB131" i="5"/>
  <c r="V69" i="5"/>
  <c r="G69" i="5" s="1"/>
  <c r="AB8" i="5"/>
  <c r="V40" i="5"/>
  <c r="AB40" i="5"/>
  <c r="V72" i="5"/>
  <c r="AB72" i="5"/>
  <c r="V104" i="5"/>
  <c r="AB104" i="5"/>
  <c r="AB9" i="5"/>
  <c r="AB41" i="5"/>
  <c r="AB73" i="5"/>
  <c r="AB105" i="5"/>
  <c r="V9" i="5"/>
  <c r="G9" i="5" s="1"/>
  <c r="V73" i="5"/>
  <c r="G73" i="5" s="1"/>
  <c r="V102" i="5"/>
  <c r="V95" i="5"/>
  <c r="V70" i="5"/>
  <c r="AB70" i="5"/>
  <c r="V10" i="5"/>
  <c r="AB10" i="5"/>
  <c r="V74" i="5"/>
  <c r="AB74" i="5"/>
  <c r="V7" i="5"/>
  <c r="G7" i="5" s="1"/>
  <c r="V14" i="5"/>
  <c r="AB14" i="5"/>
  <c r="V46" i="5"/>
  <c r="AB46" i="5"/>
  <c r="V78" i="5"/>
  <c r="AB78" i="5"/>
  <c r="V110" i="5"/>
  <c r="AB110" i="5"/>
  <c r="V11" i="5"/>
  <c r="G11" i="5" s="1"/>
  <c r="V75" i="5"/>
  <c r="G75" i="5" s="1"/>
  <c r="AB7" i="5"/>
  <c r="V39" i="5"/>
  <c r="AB39" i="5"/>
  <c r="V71" i="5"/>
  <c r="AB71" i="5"/>
  <c r="V103" i="5"/>
  <c r="AB103" i="5"/>
  <c r="V13" i="5"/>
  <c r="G13" i="5" s="1"/>
  <c r="V77" i="5"/>
  <c r="G77" i="5" s="1"/>
  <c r="V12" i="5"/>
  <c r="AB12" i="5"/>
  <c r="V44" i="5"/>
  <c r="AB44" i="5"/>
  <c r="V76" i="5"/>
  <c r="AB76" i="5"/>
  <c r="V108" i="5"/>
  <c r="AB108" i="5"/>
  <c r="AB13" i="5"/>
  <c r="AB45" i="5"/>
  <c r="AB77" i="5"/>
  <c r="AB109" i="5"/>
  <c r="V17" i="5"/>
  <c r="G17" i="5" s="1"/>
  <c r="V81" i="5"/>
  <c r="G81" i="5" s="1"/>
  <c r="V8" i="5"/>
  <c r="V86" i="5"/>
  <c r="C51" i="6"/>
  <c r="C41" i="6"/>
  <c r="F27" i="6"/>
  <c r="F54" i="6" s="1"/>
  <c r="F57" i="6" s="1"/>
  <c r="H57" i="6" s="1"/>
  <c r="C35" i="6"/>
  <c r="B27" i="6"/>
  <c r="G27" i="6" s="1"/>
  <c r="H27" i="6" s="1"/>
  <c r="G22" i="6"/>
  <c r="H22" i="6" s="1"/>
  <c r="B42" i="6"/>
  <c r="G42" i="6" s="1"/>
  <c r="B37" i="6"/>
  <c r="G37" i="6" s="1"/>
  <c r="F32" i="6"/>
  <c r="H32" i="6" s="1"/>
  <c r="F47" i="6"/>
  <c r="H47" i="6" s="1"/>
  <c r="F52" i="6"/>
  <c r="H52" i="6" s="1"/>
  <c r="F42" i="6"/>
  <c r="C26" i="6"/>
  <c r="C30" i="6"/>
  <c r="C50" i="6"/>
  <c r="D24" i="6"/>
  <c r="C24" i="6"/>
  <c r="H49" i="6"/>
  <c r="C34" i="6"/>
  <c r="C2" i="6"/>
  <c r="B2" i="6"/>
  <c r="F58" i="6"/>
  <c r="H58" i="6" s="1"/>
  <c r="F55" i="6"/>
  <c r="F60" i="6"/>
  <c r="H60" i="6" s="1"/>
  <c r="F62" i="6"/>
  <c r="H62" i="6" s="1"/>
  <c r="H54" i="6"/>
  <c r="K65" i="6"/>
  <c r="H44" i="6"/>
  <c r="B64" i="6"/>
  <c r="H64" i="6"/>
  <c r="S127" i="5"/>
  <c r="G130" i="5" l="1"/>
  <c r="H111" i="5"/>
  <c r="R111" i="5"/>
  <c r="J111" i="5"/>
  <c r="F111" i="5"/>
  <c r="E111" i="5"/>
  <c r="G111" i="5"/>
  <c r="F130" i="5"/>
  <c r="H130" i="5"/>
  <c r="J130" i="5"/>
  <c r="E130" i="5"/>
  <c r="R130" i="5"/>
  <c r="G68" i="6"/>
  <c r="G66" i="6"/>
  <c r="H66" i="6" s="1"/>
  <c r="C66" i="6" s="1"/>
  <c r="E6" i="5"/>
  <c r="I6" i="5"/>
  <c r="H6" i="5"/>
  <c r="R6" i="5"/>
  <c r="F6" i="5"/>
  <c r="J6" i="5"/>
  <c r="E95" i="5"/>
  <c r="F95" i="5"/>
  <c r="R95" i="5"/>
  <c r="J95" i="5"/>
  <c r="H95" i="5"/>
  <c r="I95" i="5"/>
  <c r="G95" i="5"/>
  <c r="G65" i="6"/>
  <c r="H65" i="6" s="1"/>
  <c r="D65" i="6" s="1"/>
  <c r="E31" i="5"/>
  <c r="F31" i="5"/>
  <c r="R31" i="5"/>
  <c r="H31" i="5"/>
  <c r="J31" i="5"/>
  <c r="G31" i="5"/>
  <c r="I31" i="5"/>
  <c r="J5" i="5"/>
  <c r="E5" i="5"/>
  <c r="R5" i="5"/>
  <c r="F5" i="5"/>
  <c r="I5" i="5"/>
  <c r="H5" i="5"/>
  <c r="E57" i="5"/>
  <c r="F57" i="5"/>
  <c r="H57" i="5"/>
  <c r="R57" i="5"/>
  <c r="I57" i="5"/>
  <c r="J57" i="5"/>
  <c r="R53" i="5"/>
  <c r="E53" i="5"/>
  <c r="I53" i="5"/>
  <c r="F53" i="5"/>
  <c r="J53" i="5"/>
  <c r="H53" i="5"/>
  <c r="E98" i="5"/>
  <c r="G98" i="5"/>
  <c r="R98" i="5"/>
  <c r="H98" i="5"/>
  <c r="F98" i="5"/>
  <c r="I98" i="5"/>
  <c r="J98" i="5"/>
  <c r="E34" i="5"/>
  <c r="G34" i="5"/>
  <c r="H34" i="5"/>
  <c r="F34" i="5"/>
  <c r="R34" i="5"/>
  <c r="J34" i="5"/>
  <c r="I34" i="5"/>
  <c r="E92" i="5"/>
  <c r="R92" i="5"/>
  <c r="G92" i="5"/>
  <c r="J92" i="5"/>
  <c r="H92" i="5"/>
  <c r="F92" i="5"/>
  <c r="I92" i="5"/>
  <c r="E28" i="5"/>
  <c r="G28" i="5"/>
  <c r="J28" i="5"/>
  <c r="F28" i="5"/>
  <c r="I28" i="5"/>
  <c r="H28" i="5"/>
  <c r="R28" i="5"/>
  <c r="E119" i="5"/>
  <c r="F119" i="5"/>
  <c r="G119" i="5"/>
  <c r="H119" i="5"/>
  <c r="I119" i="5"/>
  <c r="R119" i="5"/>
  <c r="J119" i="5"/>
  <c r="E55" i="5"/>
  <c r="H55" i="5"/>
  <c r="R55" i="5"/>
  <c r="G55" i="5"/>
  <c r="I55" i="5"/>
  <c r="F55" i="5"/>
  <c r="J55" i="5"/>
  <c r="E41" i="5"/>
  <c r="I41" i="5"/>
  <c r="J41" i="5"/>
  <c r="F41" i="5"/>
  <c r="H41" i="5"/>
  <c r="R41" i="5"/>
  <c r="E37" i="5"/>
  <c r="I37" i="5"/>
  <c r="R37" i="5"/>
  <c r="J37" i="5"/>
  <c r="H37" i="5"/>
  <c r="F37" i="5"/>
  <c r="I90" i="5"/>
  <c r="R90" i="5"/>
  <c r="G90" i="5"/>
  <c r="E90" i="5"/>
  <c r="F90" i="5"/>
  <c r="H90" i="5"/>
  <c r="J90" i="5"/>
  <c r="I26" i="5"/>
  <c r="G26" i="5"/>
  <c r="E26" i="5"/>
  <c r="F26" i="5"/>
  <c r="J26" i="5"/>
  <c r="R26" i="5"/>
  <c r="H26" i="5"/>
  <c r="E61" i="5"/>
  <c r="I61" i="5"/>
  <c r="R61" i="5"/>
  <c r="F61" i="5"/>
  <c r="J61" i="5"/>
  <c r="H61" i="5"/>
  <c r="E123" i="5"/>
  <c r="J123" i="5"/>
  <c r="R123" i="5"/>
  <c r="F123" i="5"/>
  <c r="H123" i="5"/>
  <c r="I123" i="5"/>
  <c r="E38" i="5"/>
  <c r="G38" i="5"/>
  <c r="R38" i="5"/>
  <c r="H38" i="5"/>
  <c r="I38" i="5"/>
  <c r="F38" i="5"/>
  <c r="J38" i="5"/>
  <c r="E8" i="5"/>
  <c r="G8" i="5"/>
  <c r="J8" i="5"/>
  <c r="R8" i="5"/>
  <c r="H8" i="5"/>
  <c r="I8" i="5"/>
  <c r="F8" i="5"/>
  <c r="G14" i="5"/>
  <c r="E14" i="5"/>
  <c r="J14" i="5"/>
  <c r="F14" i="5"/>
  <c r="I14" i="5"/>
  <c r="R14" i="5"/>
  <c r="H14" i="5"/>
  <c r="E81" i="5"/>
  <c r="J81" i="5"/>
  <c r="H81" i="5"/>
  <c r="R81" i="5"/>
  <c r="I81" i="5"/>
  <c r="F81" i="5"/>
  <c r="E11" i="5"/>
  <c r="R11" i="5"/>
  <c r="I11" i="5"/>
  <c r="H11" i="5"/>
  <c r="J11" i="5"/>
  <c r="F11" i="5"/>
  <c r="E77" i="5"/>
  <c r="J77" i="5"/>
  <c r="R77" i="5"/>
  <c r="F77" i="5"/>
  <c r="H77" i="5"/>
  <c r="I77" i="5"/>
  <c r="E102" i="5"/>
  <c r="G102" i="5"/>
  <c r="J102" i="5"/>
  <c r="R102" i="5"/>
  <c r="F102" i="5"/>
  <c r="H102" i="5"/>
  <c r="I102" i="5"/>
  <c r="E72" i="5"/>
  <c r="G72" i="5"/>
  <c r="J72" i="5"/>
  <c r="H72" i="5"/>
  <c r="I72" i="5"/>
  <c r="F72" i="5"/>
  <c r="R72" i="5"/>
  <c r="G67" i="6"/>
  <c r="H67" i="6" s="1"/>
  <c r="E125" i="5"/>
  <c r="J125" i="5"/>
  <c r="I125" i="5"/>
  <c r="H125" i="5"/>
  <c r="F125" i="5"/>
  <c r="R125" i="5"/>
  <c r="G94" i="5"/>
  <c r="H94" i="5"/>
  <c r="E94" i="5"/>
  <c r="I94" i="5"/>
  <c r="R94" i="5"/>
  <c r="F94" i="5"/>
  <c r="J94" i="5"/>
  <c r="G30" i="5"/>
  <c r="I30" i="5"/>
  <c r="R30" i="5"/>
  <c r="E30" i="5"/>
  <c r="H30" i="5"/>
  <c r="F30" i="5"/>
  <c r="J30" i="5"/>
  <c r="E35" i="5"/>
  <c r="R35" i="5"/>
  <c r="I35" i="5"/>
  <c r="H35" i="5"/>
  <c r="J35" i="5"/>
  <c r="F35" i="5"/>
  <c r="E84" i="5"/>
  <c r="G84" i="5"/>
  <c r="I84" i="5"/>
  <c r="J84" i="5"/>
  <c r="R84" i="5"/>
  <c r="H84" i="5"/>
  <c r="F84" i="5"/>
  <c r="E20" i="5"/>
  <c r="G20" i="5"/>
  <c r="R20" i="5"/>
  <c r="F20" i="5"/>
  <c r="I20" i="5"/>
  <c r="H20" i="5"/>
  <c r="J20" i="5"/>
  <c r="G78" i="5"/>
  <c r="E78" i="5"/>
  <c r="I78" i="5"/>
  <c r="F78" i="5"/>
  <c r="H78" i="5"/>
  <c r="J78" i="5"/>
  <c r="R78" i="5"/>
  <c r="E108" i="5"/>
  <c r="G108" i="5"/>
  <c r="R108" i="5"/>
  <c r="J108" i="5"/>
  <c r="H108" i="5"/>
  <c r="F108" i="5"/>
  <c r="I108" i="5"/>
  <c r="E44" i="5"/>
  <c r="G44" i="5"/>
  <c r="I44" i="5"/>
  <c r="F44" i="5"/>
  <c r="R44" i="5"/>
  <c r="J44" i="5"/>
  <c r="H44" i="5"/>
  <c r="E71" i="5"/>
  <c r="G71" i="5"/>
  <c r="H71" i="5"/>
  <c r="F71" i="5"/>
  <c r="R71" i="5"/>
  <c r="J71" i="5"/>
  <c r="I71" i="5"/>
  <c r="G10" i="5"/>
  <c r="E10" i="5"/>
  <c r="J10" i="5"/>
  <c r="H10" i="5"/>
  <c r="F10" i="5"/>
  <c r="R10" i="5"/>
  <c r="I10" i="5"/>
  <c r="I106" i="5"/>
  <c r="G106" i="5"/>
  <c r="E106" i="5"/>
  <c r="H106" i="5"/>
  <c r="F106" i="5"/>
  <c r="R106" i="5"/>
  <c r="J106" i="5"/>
  <c r="E132" i="5"/>
  <c r="G132" i="5"/>
  <c r="J132" i="5"/>
  <c r="H132" i="5"/>
  <c r="F132" i="5"/>
  <c r="R132" i="5"/>
  <c r="I132" i="5"/>
  <c r="E68" i="5"/>
  <c r="G68" i="5"/>
  <c r="R68" i="5"/>
  <c r="J68" i="5"/>
  <c r="H68" i="5"/>
  <c r="I68" i="5"/>
  <c r="F68" i="5"/>
  <c r="G61" i="5"/>
  <c r="G123" i="5"/>
  <c r="E51" i="5"/>
  <c r="F51" i="5"/>
  <c r="I51" i="5"/>
  <c r="H51" i="5"/>
  <c r="R51" i="5"/>
  <c r="J51" i="5"/>
  <c r="E43" i="5"/>
  <c r="F43" i="5"/>
  <c r="J43" i="5"/>
  <c r="R43" i="5"/>
  <c r="H43" i="5"/>
  <c r="I43" i="5"/>
  <c r="E79" i="5"/>
  <c r="F79" i="5"/>
  <c r="R79" i="5"/>
  <c r="H79" i="5"/>
  <c r="I79" i="5"/>
  <c r="G79" i="5"/>
  <c r="J79" i="5"/>
  <c r="E27" i="5"/>
  <c r="R27" i="5"/>
  <c r="J27" i="5"/>
  <c r="F27" i="5"/>
  <c r="H27" i="5"/>
  <c r="I27" i="5"/>
  <c r="E89" i="5"/>
  <c r="F89" i="5"/>
  <c r="J89" i="5"/>
  <c r="H89" i="5"/>
  <c r="R89" i="5"/>
  <c r="I89" i="5"/>
  <c r="R85" i="5"/>
  <c r="E85" i="5"/>
  <c r="I85" i="5"/>
  <c r="F85" i="5"/>
  <c r="J85" i="5"/>
  <c r="H85" i="5"/>
  <c r="E83" i="5"/>
  <c r="H83" i="5"/>
  <c r="J83" i="5"/>
  <c r="R83" i="5"/>
  <c r="I83" i="5"/>
  <c r="F83" i="5"/>
  <c r="E131" i="5"/>
  <c r="I131" i="5"/>
  <c r="J131" i="5"/>
  <c r="H131" i="5"/>
  <c r="F131" i="5"/>
  <c r="R131" i="5"/>
  <c r="E88" i="5"/>
  <c r="G88" i="5"/>
  <c r="R88" i="5"/>
  <c r="J88" i="5"/>
  <c r="H88" i="5"/>
  <c r="I88" i="5"/>
  <c r="F88" i="5"/>
  <c r="E24" i="5"/>
  <c r="G24" i="5"/>
  <c r="I24" i="5"/>
  <c r="H24" i="5"/>
  <c r="J24" i="5"/>
  <c r="F24" i="5"/>
  <c r="R24" i="5"/>
  <c r="E15" i="5"/>
  <c r="G15" i="5"/>
  <c r="H15" i="5"/>
  <c r="I15" i="5"/>
  <c r="R15" i="5"/>
  <c r="F15" i="5"/>
  <c r="J15" i="5"/>
  <c r="E54" i="5"/>
  <c r="G54" i="5"/>
  <c r="R54" i="5"/>
  <c r="I54" i="5"/>
  <c r="F54" i="5"/>
  <c r="H54" i="5"/>
  <c r="J54" i="5"/>
  <c r="E112" i="5"/>
  <c r="G112" i="5"/>
  <c r="J112" i="5"/>
  <c r="H112" i="5"/>
  <c r="F112" i="5"/>
  <c r="R112" i="5"/>
  <c r="I112" i="5"/>
  <c r="E48" i="5"/>
  <c r="G48" i="5"/>
  <c r="R48" i="5"/>
  <c r="F48" i="5"/>
  <c r="I48" i="5"/>
  <c r="J48" i="5"/>
  <c r="H48" i="5"/>
  <c r="E82" i="5"/>
  <c r="G82" i="5"/>
  <c r="R82" i="5"/>
  <c r="I82" i="5"/>
  <c r="H82" i="5"/>
  <c r="J82" i="5"/>
  <c r="F82" i="5"/>
  <c r="I18" i="5"/>
  <c r="E18" i="5"/>
  <c r="G18" i="5"/>
  <c r="H18" i="5"/>
  <c r="R18" i="5"/>
  <c r="F18" i="5"/>
  <c r="J18" i="5"/>
  <c r="E17" i="5"/>
  <c r="R17" i="5"/>
  <c r="F17" i="5"/>
  <c r="H17" i="5"/>
  <c r="J17" i="5"/>
  <c r="I17" i="5"/>
  <c r="E13" i="5"/>
  <c r="I13" i="5"/>
  <c r="H13" i="5"/>
  <c r="R13" i="5"/>
  <c r="J13" i="5"/>
  <c r="F13" i="5"/>
  <c r="G110" i="5"/>
  <c r="E110" i="5"/>
  <c r="I110" i="5"/>
  <c r="F110" i="5"/>
  <c r="R110" i="5"/>
  <c r="J110" i="5"/>
  <c r="H110" i="5"/>
  <c r="G46" i="5"/>
  <c r="E46" i="5"/>
  <c r="R46" i="5"/>
  <c r="F46" i="5"/>
  <c r="H46" i="5"/>
  <c r="J46" i="5"/>
  <c r="I46" i="5"/>
  <c r="J7" i="5"/>
  <c r="E7" i="5"/>
  <c r="R7" i="5"/>
  <c r="F7" i="5"/>
  <c r="I7" i="5"/>
  <c r="H7" i="5"/>
  <c r="E73" i="5"/>
  <c r="I73" i="5"/>
  <c r="F73" i="5"/>
  <c r="J73" i="5"/>
  <c r="R73" i="5"/>
  <c r="H73" i="5"/>
  <c r="E69" i="5"/>
  <c r="R69" i="5"/>
  <c r="H69" i="5"/>
  <c r="I69" i="5"/>
  <c r="F69" i="5"/>
  <c r="J69" i="5"/>
  <c r="E113" i="5"/>
  <c r="R113" i="5"/>
  <c r="J113" i="5"/>
  <c r="F113" i="5"/>
  <c r="I113" i="5"/>
  <c r="H113" i="5"/>
  <c r="E63" i="5"/>
  <c r="H63" i="5"/>
  <c r="F63" i="5"/>
  <c r="J63" i="5"/>
  <c r="R63" i="5"/>
  <c r="G63" i="5"/>
  <c r="I63" i="5"/>
  <c r="E66" i="5"/>
  <c r="G66" i="5"/>
  <c r="R66" i="5"/>
  <c r="F66" i="5"/>
  <c r="J66" i="5"/>
  <c r="I66" i="5"/>
  <c r="H66" i="5"/>
  <c r="E124" i="5"/>
  <c r="R124" i="5"/>
  <c r="I124" i="5"/>
  <c r="J124" i="5"/>
  <c r="H124" i="5"/>
  <c r="F124" i="5"/>
  <c r="G124" i="5"/>
  <c r="E60" i="5"/>
  <c r="G60" i="5"/>
  <c r="J60" i="5"/>
  <c r="R60" i="5"/>
  <c r="H60" i="5"/>
  <c r="I60" i="5"/>
  <c r="F60" i="5"/>
  <c r="E87" i="5"/>
  <c r="G87" i="5"/>
  <c r="H87" i="5"/>
  <c r="I87" i="5"/>
  <c r="F87" i="5"/>
  <c r="J87" i="5"/>
  <c r="R87" i="5"/>
  <c r="E23" i="5"/>
  <c r="H23" i="5"/>
  <c r="J23" i="5"/>
  <c r="G23" i="5"/>
  <c r="F23" i="5"/>
  <c r="I23" i="5"/>
  <c r="R23" i="5"/>
  <c r="E118" i="5"/>
  <c r="G118" i="5"/>
  <c r="H118" i="5"/>
  <c r="F118" i="5"/>
  <c r="R118" i="5"/>
  <c r="I118" i="5"/>
  <c r="J118" i="5"/>
  <c r="I122" i="5"/>
  <c r="G122" i="5"/>
  <c r="E122" i="5"/>
  <c r="H122" i="5"/>
  <c r="F122" i="5"/>
  <c r="R122" i="5"/>
  <c r="J122" i="5"/>
  <c r="I58" i="5"/>
  <c r="G58" i="5"/>
  <c r="R58" i="5"/>
  <c r="E58" i="5"/>
  <c r="F58" i="5"/>
  <c r="J58" i="5"/>
  <c r="H58" i="5"/>
  <c r="E97" i="5"/>
  <c r="R97" i="5"/>
  <c r="J97" i="5"/>
  <c r="F97" i="5"/>
  <c r="H97" i="5"/>
  <c r="I97" i="5"/>
  <c r="E93" i="5"/>
  <c r="R93" i="5"/>
  <c r="I93" i="5"/>
  <c r="J93" i="5"/>
  <c r="F93" i="5"/>
  <c r="H93" i="5"/>
  <c r="H25" i="5"/>
  <c r="E25" i="5"/>
  <c r="I25" i="5"/>
  <c r="R25" i="5"/>
  <c r="F25" i="5"/>
  <c r="J25" i="5"/>
  <c r="E21" i="5"/>
  <c r="J21" i="5"/>
  <c r="R21" i="5"/>
  <c r="F21" i="5"/>
  <c r="I21" i="5"/>
  <c r="H21" i="5"/>
  <c r="E19" i="5"/>
  <c r="I19" i="5"/>
  <c r="H19" i="5"/>
  <c r="F19" i="5"/>
  <c r="R19" i="5"/>
  <c r="J19" i="5"/>
  <c r="E96" i="5"/>
  <c r="G96" i="5"/>
  <c r="F96" i="5"/>
  <c r="R96" i="5"/>
  <c r="I96" i="5"/>
  <c r="J96" i="5"/>
  <c r="H96" i="5"/>
  <c r="E32" i="5"/>
  <c r="G32" i="5"/>
  <c r="I32" i="5"/>
  <c r="R32" i="5"/>
  <c r="J32" i="5"/>
  <c r="H32" i="5"/>
  <c r="F32" i="5"/>
  <c r="E109" i="5"/>
  <c r="J109" i="5"/>
  <c r="I109" i="5"/>
  <c r="H109" i="5"/>
  <c r="F109" i="5"/>
  <c r="R109" i="5"/>
  <c r="E86" i="5"/>
  <c r="G86" i="5"/>
  <c r="R86" i="5"/>
  <c r="I86" i="5"/>
  <c r="H86" i="5"/>
  <c r="F86" i="5"/>
  <c r="J86" i="5"/>
  <c r="E75" i="5"/>
  <c r="R75" i="5"/>
  <c r="I75" i="5"/>
  <c r="F75" i="5"/>
  <c r="J75" i="5"/>
  <c r="H75" i="5"/>
  <c r="E104" i="5"/>
  <c r="G104" i="5"/>
  <c r="R104" i="5"/>
  <c r="I104" i="5"/>
  <c r="J104" i="5"/>
  <c r="H104" i="5"/>
  <c r="F104" i="5"/>
  <c r="E40" i="5"/>
  <c r="R40" i="5"/>
  <c r="G40" i="5"/>
  <c r="J40" i="5"/>
  <c r="H40" i="5"/>
  <c r="F40" i="5"/>
  <c r="I40" i="5"/>
  <c r="E129" i="5"/>
  <c r="R129" i="5"/>
  <c r="F129" i="5"/>
  <c r="J129" i="5"/>
  <c r="I129" i="5"/>
  <c r="H129" i="5"/>
  <c r="E59" i="5"/>
  <c r="H59" i="5"/>
  <c r="R59" i="5"/>
  <c r="F59" i="5"/>
  <c r="J59" i="5"/>
  <c r="I59" i="5"/>
  <c r="E49" i="5"/>
  <c r="J49" i="5"/>
  <c r="I49" i="5"/>
  <c r="H49" i="5"/>
  <c r="F49" i="5"/>
  <c r="R49" i="5"/>
  <c r="E45" i="5"/>
  <c r="R45" i="5"/>
  <c r="I45" i="5"/>
  <c r="F45" i="5"/>
  <c r="J45" i="5"/>
  <c r="H45" i="5"/>
  <c r="G126" i="5"/>
  <c r="I126" i="5"/>
  <c r="E126" i="5"/>
  <c r="H126" i="5"/>
  <c r="F126" i="5"/>
  <c r="R126" i="5"/>
  <c r="J126" i="5"/>
  <c r="G62" i="5"/>
  <c r="R62" i="5"/>
  <c r="E62" i="5"/>
  <c r="I62" i="5"/>
  <c r="H62" i="5"/>
  <c r="F62" i="5"/>
  <c r="J62" i="5"/>
  <c r="E116" i="5"/>
  <c r="G116" i="5"/>
  <c r="J116" i="5"/>
  <c r="H116" i="5"/>
  <c r="F116" i="5"/>
  <c r="R116" i="5"/>
  <c r="I116" i="5"/>
  <c r="E52" i="5"/>
  <c r="G52" i="5"/>
  <c r="I52" i="5"/>
  <c r="J52" i="5"/>
  <c r="H52" i="5"/>
  <c r="R52" i="5"/>
  <c r="F52" i="5"/>
  <c r="E76" i="5"/>
  <c r="R76" i="5"/>
  <c r="G76" i="5"/>
  <c r="I76" i="5"/>
  <c r="J76" i="5"/>
  <c r="H76" i="5"/>
  <c r="F76" i="5"/>
  <c r="E12" i="5"/>
  <c r="G12" i="5"/>
  <c r="I12" i="5"/>
  <c r="F12" i="5"/>
  <c r="H12" i="5"/>
  <c r="J12" i="5"/>
  <c r="R12" i="5"/>
  <c r="E103" i="5"/>
  <c r="F103" i="5"/>
  <c r="G103" i="5"/>
  <c r="H103" i="5"/>
  <c r="J103" i="5"/>
  <c r="R103" i="5"/>
  <c r="I103" i="5"/>
  <c r="E39" i="5"/>
  <c r="R39" i="5"/>
  <c r="I39" i="5"/>
  <c r="H39" i="5"/>
  <c r="F39" i="5"/>
  <c r="G39" i="5"/>
  <c r="J39" i="5"/>
  <c r="H74" i="5"/>
  <c r="G74" i="5"/>
  <c r="E74" i="5"/>
  <c r="I74" i="5"/>
  <c r="R74" i="5"/>
  <c r="F74" i="5"/>
  <c r="J74" i="5"/>
  <c r="E70" i="5"/>
  <c r="G70" i="5"/>
  <c r="I70" i="5"/>
  <c r="H70" i="5"/>
  <c r="F70" i="5"/>
  <c r="J70" i="5"/>
  <c r="R70" i="5"/>
  <c r="E9" i="5"/>
  <c r="H9" i="5"/>
  <c r="J9" i="5"/>
  <c r="R9" i="5"/>
  <c r="I9" i="5"/>
  <c r="F9" i="5"/>
  <c r="H42" i="5"/>
  <c r="G42" i="5"/>
  <c r="I42" i="5"/>
  <c r="E42" i="5"/>
  <c r="R42" i="5"/>
  <c r="F42" i="5"/>
  <c r="J42" i="5"/>
  <c r="E100" i="5"/>
  <c r="G100" i="5"/>
  <c r="J100" i="5"/>
  <c r="H100" i="5"/>
  <c r="F100" i="5"/>
  <c r="R100" i="5"/>
  <c r="I100" i="5"/>
  <c r="E36" i="5"/>
  <c r="R36" i="5"/>
  <c r="G36" i="5"/>
  <c r="J36" i="5"/>
  <c r="H36" i="5"/>
  <c r="F36" i="5"/>
  <c r="I36" i="5"/>
  <c r="E121" i="5"/>
  <c r="J121" i="5"/>
  <c r="I121" i="5"/>
  <c r="H121" i="5"/>
  <c r="R121" i="5"/>
  <c r="F121" i="5"/>
  <c r="E117" i="5"/>
  <c r="H117" i="5"/>
  <c r="F117" i="5"/>
  <c r="R117" i="5"/>
  <c r="J117" i="5"/>
  <c r="I117" i="5"/>
  <c r="E105" i="5"/>
  <c r="R105" i="5"/>
  <c r="J105" i="5"/>
  <c r="F105" i="5"/>
  <c r="I105" i="5"/>
  <c r="H105" i="5"/>
  <c r="E101" i="5"/>
  <c r="I101" i="5"/>
  <c r="H101" i="5"/>
  <c r="R101" i="5"/>
  <c r="F101" i="5"/>
  <c r="J101" i="5"/>
  <c r="E33" i="5"/>
  <c r="R33" i="5"/>
  <c r="I33" i="5"/>
  <c r="F33" i="5"/>
  <c r="J33" i="5"/>
  <c r="H33" i="5"/>
  <c r="E29" i="5"/>
  <c r="R29" i="5"/>
  <c r="F29" i="5"/>
  <c r="I29" i="5"/>
  <c r="H29" i="5"/>
  <c r="J29" i="5"/>
  <c r="E67" i="5"/>
  <c r="J67" i="5"/>
  <c r="I67" i="5"/>
  <c r="H67" i="5"/>
  <c r="R67" i="5"/>
  <c r="F67" i="5"/>
  <c r="E65" i="5"/>
  <c r="R65" i="5"/>
  <c r="F65" i="5"/>
  <c r="J65" i="5"/>
  <c r="H65" i="5"/>
  <c r="I65" i="5"/>
  <c r="E128" i="5"/>
  <c r="G128" i="5"/>
  <c r="J128" i="5"/>
  <c r="H128" i="5"/>
  <c r="F128" i="5"/>
  <c r="R128" i="5"/>
  <c r="I128" i="5"/>
  <c r="E64" i="5"/>
  <c r="G64" i="5"/>
  <c r="H64" i="5"/>
  <c r="I64" i="5"/>
  <c r="F64" i="5"/>
  <c r="R64" i="5"/>
  <c r="J64" i="5"/>
  <c r="E115" i="5"/>
  <c r="I115" i="5"/>
  <c r="H115" i="5"/>
  <c r="R115" i="5"/>
  <c r="J115" i="5"/>
  <c r="F115" i="5"/>
  <c r="E107" i="5"/>
  <c r="I107" i="5"/>
  <c r="R107" i="5"/>
  <c r="J107" i="5"/>
  <c r="F107" i="5"/>
  <c r="H107" i="5"/>
  <c r="E120" i="5"/>
  <c r="G120" i="5"/>
  <c r="J120" i="5"/>
  <c r="H120" i="5"/>
  <c r="F120" i="5"/>
  <c r="R120" i="5"/>
  <c r="I120" i="5"/>
  <c r="E56" i="5"/>
  <c r="G56" i="5"/>
  <c r="H56" i="5"/>
  <c r="F56" i="5"/>
  <c r="R56" i="5"/>
  <c r="I56" i="5"/>
  <c r="J56" i="5"/>
  <c r="E99" i="5"/>
  <c r="R99" i="5"/>
  <c r="H99" i="5"/>
  <c r="J99" i="5"/>
  <c r="I99" i="5"/>
  <c r="F99" i="5"/>
  <c r="E47" i="5"/>
  <c r="H47" i="5"/>
  <c r="I47" i="5"/>
  <c r="R47" i="5"/>
  <c r="F47" i="5"/>
  <c r="J47" i="5"/>
  <c r="G47" i="5"/>
  <c r="E91" i="5"/>
  <c r="F91" i="5"/>
  <c r="H91" i="5"/>
  <c r="R91" i="5"/>
  <c r="I91" i="5"/>
  <c r="J91" i="5"/>
  <c r="E22" i="5"/>
  <c r="G22" i="5"/>
  <c r="I22" i="5"/>
  <c r="R22" i="5"/>
  <c r="F22" i="5"/>
  <c r="J22" i="5"/>
  <c r="H22" i="5"/>
  <c r="E80" i="5"/>
  <c r="R80" i="5"/>
  <c r="G80" i="5"/>
  <c r="H80" i="5"/>
  <c r="F80" i="5"/>
  <c r="I80" i="5"/>
  <c r="J80" i="5"/>
  <c r="E16" i="5"/>
  <c r="G16" i="5"/>
  <c r="R16" i="5"/>
  <c r="I16" i="5"/>
  <c r="H16" i="5"/>
  <c r="J16" i="5"/>
  <c r="F16" i="5"/>
  <c r="E114" i="5"/>
  <c r="I114" i="5"/>
  <c r="F114" i="5"/>
  <c r="R114" i="5"/>
  <c r="H114" i="5"/>
  <c r="J114" i="5"/>
  <c r="G114" i="5"/>
  <c r="E50" i="5"/>
  <c r="R50" i="5"/>
  <c r="G50" i="5"/>
  <c r="I50" i="5"/>
  <c r="J50" i="5"/>
  <c r="H50" i="5"/>
  <c r="F50" i="5"/>
  <c r="H42" i="6"/>
  <c r="F59" i="6"/>
  <c r="H59" i="6" s="1"/>
  <c r="F68" i="6"/>
  <c r="F63" i="6"/>
  <c r="H63" i="6" s="1"/>
  <c r="D63" i="6" s="1"/>
  <c r="F37" i="6"/>
  <c r="D27" i="6"/>
  <c r="C27" i="6"/>
  <c r="D52" i="6"/>
  <c r="C52" i="6"/>
  <c r="D42" i="6"/>
  <c r="C42" i="6"/>
  <c r="D22" i="6"/>
  <c r="K68" i="6"/>
  <c r="C22" i="6"/>
  <c r="D32" i="6"/>
  <c r="C32" i="6"/>
  <c r="D47" i="6"/>
  <c r="C47" i="6"/>
  <c r="H37" i="6"/>
  <c r="D59" i="6"/>
  <c r="C59" i="6"/>
  <c r="D57" i="6"/>
  <c r="C57" i="6"/>
  <c r="D49" i="6"/>
  <c r="C49" i="6"/>
  <c r="F56" i="6"/>
  <c r="H56" i="6" s="1"/>
  <c r="H55" i="6"/>
  <c r="D58" i="6"/>
  <c r="C58" i="6"/>
  <c r="D62" i="6"/>
  <c r="C62" i="6"/>
  <c r="D60" i="6"/>
  <c r="C60" i="6"/>
  <c r="D44" i="6"/>
  <c r="C44" i="6"/>
  <c r="D54" i="6"/>
  <c r="C54" i="6"/>
  <c r="D64" i="6"/>
  <c r="C64" i="6"/>
  <c r="T127" i="5"/>
  <c r="S6" i="5"/>
  <c r="S111" i="5"/>
  <c r="X111" i="5" l="1"/>
  <c r="X130" i="5"/>
  <c r="H68" i="6"/>
  <c r="D66" i="6"/>
  <c r="C65" i="6"/>
  <c r="X6" i="5"/>
  <c r="X22" i="5"/>
  <c r="X76" i="5"/>
  <c r="X49" i="5"/>
  <c r="X65" i="5"/>
  <c r="X101" i="5"/>
  <c r="X56" i="5"/>
  <c r="X36" i="5"/>
  <c r="X17" i="5"/>
  <c r="X88" i="5"/>
  <c r="X89" i="5"/>
  <c r="X77" i="5"/>
  <c r="X90" i="5"/>
  <c r="X120" i="5"/>
  <c r="X16" i="5"/>
  <c r="X74" i="5"/>
  <c r="X103" i="5"/>
  <c r="X126" i="5"/>
  <c r="X45" i="5"/>
  <c r="X104" i="5"/>
  <c r="X124" i="5"/>
  <c r="X73" i="5"/>
  <c r="X114" i="5"/>
  <c r="X99" i="5"/>
  <c r="X128" i="5"/>
  <c r="X33" i="5"/>
  <c r="X121" i="5"/>
  <c r="X39" i="5"/>
  <c r="X62" i="5"/>
  <c r="X40" i="5"/>
  <c r="X96" i="5"/>
  <c r="X93" i="5"/>
  <c r="X60" i="5"/>
  <c r="X24" i="5"/>
  <c r="X85" i="5"/>
  <c r="X51" i="5"/>
  <c r="X132" i="5"/>
  <c r="X84" i="5"/>
  <c r="X38" i="5"/>
  <c r="X37" i="5"/>
  <c r="X98" i="5"/>
  <c r="X107" i="5"/>
  <c r="X67" i="5"/>
  <c r="X105" i="5"/>
  <c r="X129" i="5"/>
  <c r="X32" i="5"/>
  <c r="X25" i="5"/>
  <c r="X87" i="5"/>
  <c r="X69" i="5"/>
  <c r="X13" i="5"/>
  <c r="X15" i="5"/>
  <c r="X68" i="5"/>
  <c r="X78" i="5"/>
  <c r="X20" i="5"/>
  <c r="X102" i="5"/>
  <c r="X14" i="5"/>
  <c r="X8" i="5"/>
  <c r="X26" i="5"/>
  <c r="X34" i="5"/>
  <c r="X5" i="5"/>
  <c r="G69" i="6" a="1"/>
  <c r="G69" i="6" s="1"/>
  <c r="H69" i="6" s="1"/>
  <c r="H70" i="6" s="1"/>
  <c r="D2" i="6" s="1"/>
  <c r="X31" i="5"/>
  <c r="X95" i="5"/>
  <c r="X75" i="5"/>
  <c r="X80" i="5"/>
  <c r="X50" i="5"/>
  <c r="X64" i="5"/>
  <c r="X47" i="5"/>
  <c r="X115" i="5"/>
  <c r="X29" i="5"/>
  <c r="X117" i="5"/>
  <c r="X42" i="5"/>
  <c r="X70" i="5"/>
  <c r="X109" i="5"/>
  <c r="X58" i="5"/>
  <c r="X122" i="5"/>
  <c r="X23" i="5"/>
  <c r="X110" i="5"/>
  <c r="X54" i="5"/>
  <c r="X43" i="5"/>
  <c r="X30" i="5"/>
  <c r="X94" i="5"/>
  <c r="X125" i="5"/>
  <c r="X72" i="5"/>
  <c r="X92" i="5"/>
  <c r="X91" i="5"/>
  <c r="X9" i="5"/>
  <c r="X116" i="5"/>
  <c r="X59" i="5"/>
  <c r="X118" i="5"/>
  <c r="X113" i="5"/>
  <c r="X46" i="5"/>
  <c r="X112" i="5"/>
  <c r="X83" i="5"/>
  <c r="X108" i="5"/>
  <c r="D67" i="6"/>
  <c r="C67" i="6"/>
  <c r="X81" i="5"/>
  <c r="X28" i="5"/>
  <c r="X52" i="5"/>
  <c r="X86" i="5"/>
  <c r="X21" i="5"/>
  <c r="X7" i="5"/>
  <c r="X48" i="5"/>
  <c r="X79" i="5"/>
  <c r="X44" i="5"/>
  <c r="X61" i="5"/>
  <c r="X119" i="5"/>
  <c r="X57" i="5"/>
  <c r="X63" i="5"/>
  <c r="X18" i="5"/>
  <c r="X82" i="5"/>
  <c r="X131" i="5"/>
  <c r="X27" i="5"/>
  <c r="X106" i="5"/>
  <c r="X10" i="5"/>
  <c r="X71" i="5"/>
  <c r="X11" i="5"/>
  <c r="X55" i="5"/>
  <c r="X53" i="5"/>
  <c r="X100" i="5"/>
  <c r="X12" i="5"/>
  <c r="X19" i="5"/>
  <c r="X97" i="5"/>
  <c r="X66" i="5"/>
  <c r="X35" i="5"/>
  <c r="X123" i="5"/>
  <c r="X41" i="5"/>
  <c r="C63" i="6"/>
  <c r="D37" i="6"/>
  <c r="C37" i="6"/>
  <c r="D55" i="6"/>
  <c r="C55" i="6"/>
  <c r="D56" i="6"/>
  <c r="C56" i="6"/>
  <c r="T111" i="5"/>
  <c r="S67" i="5"/>
  <c r="S15" i="5"/>
  <c r="S78" i="5"/>
  <c r="S63" i="5"/>
  <c r="S88" i="5"/>
  <c r="S48" i="5"/>
  <c r="S95" i="5"/>
  <c r="S104" i="5"/>
  <c r="S129" i="5"/>
  <c r="S107" i="5"/>
  <c r="S124" i="5"/>
  <c r="S113" i="5"/>
  <c r="S98" i="5"/>
  <c r="S123" i="5"/>
  <c r="S99" i="5"/>
  <c r="S37" i="5"/>
  <c r="S52" i="5"/>
  <c r="S84" i="5"/>
  <c r="S16" i="5"/>
  <c r="S90" i="5"/>
  <c r="S50" i="5"/>
  <c r="S59" i="5"/>
  <c r="S122" i="5"/>
  <c r="S27" i="5"/>
  <c r="S60" i="5"/>
  <c r="S44" i="5"/>
  <c r="S71" i="5"/>
  <c r="S25" i="5"/>
  <c r="S12" i="5"/>
  <c r="S36" i="5"/>
  <c r="S118" i="5"/>
  <c r="S24" i="5"/>
  <c r="S11" i="5"/>
  <c r="S47" i="5"/>
  <c r="S126" i="5"/>
  <c r="S97" i="5"/>
  <c r="S35" i="5"/>
  <c r="S130" i="5"/>
  <c r="S91" i="5"/>
  <c r="S65" i="5"/>
  <c r="S83" i="5"/>
  <c r="S93" i="5"/>
  <c r="S29" i="5"/>
  <c r="S116" i="5"/>
  <c r="S125" i="5"/>
  <c r="S103" i="5"/>
  <c r="S119" i="5"/>
  <c r="S58" i="5"/>
  <c r="S43" i="5"/>
  <c r="S34" i="5"/>
  <c r="S109" i="5"/>
  <c r="S101" i="5"/>
  <c r="S82" i="5"/>
  <c r="S131" i="5"/>
  <c r="S115" i="5"/>
  <c r="S51" i="5"/>
  <c r="S85" i="5"/>
  <c r="S120" i="5"/>
  <c r="S40" i="5"/>
  <c r="S54" i="5"/>
  <c r="S5" i="5"/>
  <c r="S62" i="5"/>
  <c r="S81" i="5"/>
  <c r="S57" i="5"/>
  <c r="S38" i="5"/>
  <c r="S87" i="5"/>
  <c r="S22" i="5"/>
  <c r="S31" i="5"/>
  <c r="S86" i="5"/>
  <c r="S69" i="5"/>
  <c r="S72" i="5"/>
  <c r="S8" i="5"/>
  <c r="S28" i="5"/>
  <c r="S70" i="5"/>
  <c r="S80" i="5"/>
  <c r="S55" i="5"/>
  <c r="S9" i="5"/>
  <c r="S100" i="5"/>
  <c r="S20" i="5"/>
  <c r="S79" i="5"/>
  <c r="S23" i="5"/>
  <c r="S33" i="5"/>
  <c r="S10" i="5"/>
  <c r="S19" i="5"/>
  <c r="S108" i="5"/>
  <c r="S112" i="5"/>
  <c r="S132" i="5"/>
  <c r="S66" i="5"/>
  <c r="S41" i="5"/>
  <c r="S75" i="5"/>
  <c r="S76" i="5"/>
  <c r="S49" i="5"/>
  <c r="S73" i="5"/>
  <c r="S32" i="5"/>
  <c r="S117" i="5"/>
  <c r="S110" i="5"/>
  <c r="S13" i="5"/>
  <c r="S102" i="5"/>
  <c r="S26" i="5"/>
  <c r="S7" i="5"/>
  <c r="S56" i="5"/>
  <c r="S45" i="5"/>
  <c r="S106" i="5"/>
  <c r="S64" i="5"/>
  <c r="S105" i="5"/>
  <c r="S89" i="5"/>
  <c r="S61" i="5"/>
  <c r="S42" i="5"/>
  <c r="S74" i="5"/>
  <c r="S46" i="5"/>
  <c r="S39" i="5"/>
  <c r="S30" i="5"/>
  <c r="S94" i="5"/>
  <c r="S121" i="5"/>
  <c r="S77" i="5"/>
  <c r="S128" i="5"/>
  <c r="S92" i="5"/>
  <c r="T6" i="5"/>
  <c r="S114" i="5"/>
  <c r="S68" i="5"/>
  <c r="S96" i="5"/>
  <c r="S14" i="5"/>
  <c r="S17" i="5"/>
  <c r="S53" i="5"/>
  <c r="S18" i="5"/>
  <c r="S21" i="5"/>
  <c r="D68" i="6" l="1"/>
  <c r="C68" i="6"/>
  <c r="T26" i="5"/>
  <c r="T122" i="5"/>
  <c r="T81" i="5"/>
  <c r="T98" i="5"/>
  <c r="T93" i="5"/>
  <c r="T88" i="5"/>
  <c r="T33" i="5"/>
  <c r="T129" i="5"/>
  <c r="T18" i="5"/>
  <c r="T112" i="5"/>
  <c r="T78" i="5"/>
  <c r="T12" i="5"/>
  <c r="T110" i="5"/>
  <c r="T115" i="5"/>
  <c r="T95" i="5"/>
  <c r="T114" i="5"/>
  <c r="T11" i="5"/>
  <c r="T22" i="5"/>
  <c r="T46" i="5"/>
  <c r="T80" i="5"/>
  <c r="T49" i="5"/>
  <c r="T8" i="5"/>
  <c r="T29" i="5"/>
  <c r="T17" i="5"/>
  <c r="T44" i="5"/>
  <c r="T51" i="5"/>
  <c r="T63" i="5"/>
  <c r="T59" i="5"/>
  <c r="T90" i="5"/>
  <c r="T89" i="5"/>
  <c r="T15" i="5"/>
  <c r="T130" i="5"/>
  <c r="T82" i="5"/>
  <c r="T30" i="5"/>
  <c r="T19" i="5"/>
  <c r="T57" i="5"/>
  <c r="T101" i="5"/>
  <c r="T43" i="5"/>
  <c r="T76" i="5"/>
  <c r="T64" i="5"/>
  <c r="T45" i="5"/>
  <c r="T125" i="5"/>
  <c r="T100" i="5"/>
  <c r="T74" i="5"/>
  <c r="T132" i="5"/>
  <c r="T79" i="5"/>
  <c r="T67" i="5"/>
  <c r="T7" i="5"/>
  <c r="T91" i="5"/>
  <c r="T31" i="5"/>
  <c r="T70" i="5"/>
  <c r="T65" i="5"/>
  <c r="T66" i="5"/>
  <c r="T113" i="5"/>
  <c r="T40" i="5"/>
  <c r="T42" i="5"/>
  <c r="T5" i="5"/>
  <c r="T118" i="5"/>
  <c r="T85" i="5"/>
  <c r="T108" i="5"/>
  <c r="T47" i="5"/>
  <c r="T103" i="5"/>
  <c r="T68" i="5"/>
  <c r="T106" i="5"/>
  <c r="T104" i="5"/>
  <c r="T77" i="5"/>
  <c r="T14" i="5"/>
  <c r="T24" i="5"/>
  <c r="T53" i="5"/>
  <c r="T56" i="5"/>
  <c r="T9" i="5"/>
  <c r="T35" i="5"/>
  <c r="T28" i="5"/>
  <c r="T34" i="5"/>
  <c r="T41" i="5"/>
  <c r="T10" i="5"/>
  <c r="T126" i="5"/>
  <c r="T16" i="5"/>
  <c r="T86" i="5"/>
  <c r="T102" i="5"/>
  <c r="T58" i="5"/>
  <c r="T120" i="5"/>
  <c r="T96" i="5"/>
  <c r="T116" i="5"/>
  <c r="T69" i="5"/>
  <c r="T27" i="5"/>
  <c r="T131" i="5"/>
  <c r="T50" i="5"/>
  <c r="T83" i="5"/>
  <c r="T62" i="5"/>
  <c r="T105" i="5"/>
  <c r="T75" i="5"/>
  <c r="T25" i="5"/>
  <c r="T109" i="5"/>
  <c r="T21" i="5"/>
  <c r="T71" i="5"/>
  <c r="T32" i="5"/>
  <c r="T92" i="5"/>
  <c r="T39" i="5"/>
  <c r="T20" i="5"/>
  <c r="T128" i="5"/>
  <c r="T123" i="5"/>
  <c r="T121" i="5"/>
  <c r="T48" i="5"/>
  <c r="T60" i="5"/>
  <c r="T124" i="5"/>
  <c r="T84" i="5"/>
  <c r="T119" i="5"/>
  <c r="T37" i="5"/>
  <c r="T99" i="5"/>
  <c r="T54" i="5"/>
  <c r="T36" i="5"/>
  <c r="T87" i="5"/>
  <c r="T97" i="5"/>
  <c r="T38" i="5"/>
  <c r="T117" i="5"/>
  <c r="T107" i="5"/>
  <c r="T52" i="5"/>
  <c r="T23" i="5"/>
  <c r="T61" i="5"/>
  <c r="T72" i="5"/>
  <c r="T55" i="5"/>
  <c r="T13" i="5"/>
  <c r="T94" i="5"/>
  <c r="T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<sst xmlns="http://schemas.openxmlformats.org/spreadsheetml/2006/main" count="22681" uniqueCount="15914">
  <si>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</si>
  <si>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</si>
  <si>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</si>
  <si>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</si>
  <si>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</si>
  <si>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</si>
  <si>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</si>
  <si>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</si>
  <si>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</si>
  <si>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</si>
  <si>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</si>
  <si>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</si>
  <si>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</si>
  <si>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</si>
  <si>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</si>
  <si>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</si>
  <si>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</si>
  <si>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</si>
  <si>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</si>
  <si>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</si>
  <si>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</si>
  <si>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</si>
  <si>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</si>
  <si>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</si>
  <si>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</si>
  <si>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</si>
  <si>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</si>
  <si>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</si>
  <si>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</si>
  <si>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</si>
  <si>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</si>
  <si>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</si>
  <si>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</si>
  <si>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</si>
  <si>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</si>
  <si>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</si>
  <si>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</si>
  <si>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</si>
  <si>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</si>
  <si>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</si>
  <si>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</si>
  <si>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</si>
  <si>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</si>
  <si>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</si>
  <si>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</si>
  <si>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</si>
  <si>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</si>
  <si>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</si>
  <si>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</si>
  <si>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</si>
  <si>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</si>
  <si>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</si>
  <si>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</si>
  <si>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</si>
  <si>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</si>
  <si>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</si>
  <si>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</si>
  <si>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</si>
  <si>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</si>
  <si>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</si>
  <si>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</si>
  <si>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</si>
  <si>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</si>
  <si>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</si>
  <si>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</si>
  <si>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</si>
  <si>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</si>
  <si>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</si>
  <si>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</si>
  <si>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</si>
  <si>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</si>
  <si>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</si>
  <si>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</si>
  <si>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</si>
  <si>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</si>
  <si>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</si>
  <si>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</si>
  <si>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</si>
  <si>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</si>
  <si>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</si>
  <si>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</si>
  <si>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</si>
  <si>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</si>
  <si>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</si>
  <si>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</si>
  <si>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</si>
  <si>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</si>
  <si>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</si>
  <si>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</si>
  <si>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</si>
  <si>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</si>
  <si>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</si>
  <si>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</si>
  <si>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</si>
  <si>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</si>
  <si>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</si>
  <si>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</si>
  <si>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</si>
  <si>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</si>
  <si>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</si>
  <si>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</si>
  <si>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</si>
  <si>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</si>
  <si>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</si>
  <si>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</si>
  <si>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</si>
  <si>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</si>
  <si>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</si>
  <si>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</si>
  <si>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</si>
  <si>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</si>
  <si>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</si>
  <si>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</si>
  <si>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</si>
  <si>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</si>
  <si>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</si>
  <si>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</si>
  <si>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</si>
  <si>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</si>
  <si>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</si>
  <si>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</si>
  <si>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</si>
  <si>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</si>
  <si>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</si>
  <si>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</si>
  <si>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</si>
  <si>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</si>
  <si>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</si>
  <si>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</si>
  <si>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</si>
  <si>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</si>
  <si>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</si>
  <si>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</si>
  <si>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</si>
  <si>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</si>
  <si>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</si>
  <si>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</si>
  <si>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</si>
  <si>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</si>
  <si>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</si>
  <si>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</si>
  <si>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</si>
  <si>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</si>
  <si>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</si>
  <si>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</si>
  <si>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</si>
  <si>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</si>
  <si>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</si>
  <si>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</si>
  <si>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</si>
  <si>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</si>
  <si>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</si>
  <si>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</si>
  <si>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</si>
  <si>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</si>
  <si>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</si>
  <si>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</si>
  <si>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</si>
  <si>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</si>
  <si>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</si>
  <si>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</si>
  <si>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</si>
  <si>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</si>
  <si>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</si>
  <si>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</si>
  <si>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</si>
  <si>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</si>
  <si>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</si>
  <si>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</si>
  <si>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</si>
  <si>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</si>
  <si>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</si>
  <si>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</si>
  <si>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</si>
  <si>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</si>
  <si>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</si>
  <si>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</si>
  <si>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</si>
  <si>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</si>
  <si>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</si>
  <si>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</si>
  <si>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</si>
  <si>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</si>
  <si>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</si>
  <si>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</si>
  <si>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</si>
  <si>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</si>
  <si>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</si>
  <si>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</si>
  <si>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</si>
  <si>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</si>
  <si>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</si>
  <si>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</si>
  <si>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</si>
  <si>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</si>
  <si>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</si>
  <si>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</si>
  <si>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</si>
  <si>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</si>
  <si>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</si>
  <si>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</si>
  <si>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</si>
  <si>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</si>
  <si>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</si>
  <si>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</si>
  <si>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</si>
  <si>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</si>
  <si>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</si>
  <si>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</si>
  <si>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</si>
  <si>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</si>
  <si>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</si>
  <si>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</si>
  <si>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</si>
  <si>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</si>
  <si>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</si>
  <si>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</si>
  <si>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</si>
  <si>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</si>
  <si>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</si>
  <si>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</si>
  <si>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</si>
  <si>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</si>
  <si>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</si>
  <si>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</si>
  <si>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</si>
  <si>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</si>
  <si>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</si>
  <si>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</si>
  <si>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</si>
  <si>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</si>
  <si>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</si>
  <si>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</si>
  <si>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</si>
  <si>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</si>
  <si>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</si>
  <si>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</si>
  <si>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</si>
  <si>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</si>
  <si>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</si>
  <si>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</si>
  <si>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</si>
  <si>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</si>
  <si>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</si>
  <si>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</si>
  <si>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</si>
  <si>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</si>
  <si>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</si>
  <si>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</si>
  <si>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</si>
  <si>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</si>
  <si>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</si>
  <si>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</si>
  <si>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</si>
  <si>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</si>
  <si>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</si>
  <si>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</si>
  <si>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</si>
  <si>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</si>
  <si>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</si>
  <si>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</si>
  <si>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</si>
  <si>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</si>
  <si>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</si>
  <si>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</si>
  <si>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</si>
  <si>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</si>
  <si>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</si>
  <si>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</si>
  <si>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</si>
  <si>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</si>
  <si>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</si>
  <si>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</si>
  <si>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</si>
  <si>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</si>
  <si>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</si>
  <si>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</si>
  <si>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</si>
  <si>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</si>
  <si>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</si>
  <si>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</si>
  <si>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</si>
  <si>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</si>
  <si>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</si>
  <si>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</si>
  <si>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</si>
  <si>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</si>
  <si>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</si>
  <si>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</si>
  <si>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</si>
  <si>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</si>
  <si>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</si>
  <si>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</si>
  <si>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</si>
  <si>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</si>
  <si>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</si>
  <si>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</si>
  <si>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</si>
  <si>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</si>
  <si>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</si>
  <si>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</si>
  <si>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</si>
  <si>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</si>
  <si>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</si>
  <si>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</si>
  <si>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</si>
  <si>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</si>
  <si>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</si>
  <si>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</si>
  <si>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</si>
  <si>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</si>
  <si>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</si>
  <si>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</si>
  <si>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</si>
  <si>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</si>
  <si>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</si>
  <si>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</si>
  <si>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</si>
  <si>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</si>
  <si>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</si>
  <si>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</si>
  <si>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</si>
  <si>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</si>
  <si>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</si>
  <si>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</si>
  <si>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</si>
  <si>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</si>
  <si>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</si>
  <si>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</si>
  <si>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</si>
  <si>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</si>
  <si>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</si>
  <si>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</si>
  <si>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</si>
  <si>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</si>
  <si>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</si>
  <si>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</si>
  <si>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</si>
  <si>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</si>
  <si>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</si>
  <si>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</si>
  <si>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</si>
  <si>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</si>
  <si>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</si>
  <si>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</si>
  <si>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</si>
  <si>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</si>
  <si>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</si>
  <si>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</si>
  <si>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</si>
  <si>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</si>
  <si>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</si>
  <si>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</si>
  <si>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</si>
  <si>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</si>
  <si>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</si>
  <si>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</si>
  <si>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</si>
  <si>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</si>
  <si>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</si>
  <si>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</si>
  <si>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</si>
  <si>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</si>
  <si>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</si>
  <si>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</si>
  <si>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</si>
  <si>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</si>
  <si>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</si>
  <si>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</si>
  <si>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</si>
  <si>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</si>
  <si>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</si>
  <si>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</si>
  <si>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</si>
  <si>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</si>
  <si>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</si>
  <si>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</si>
  <si>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</si>
  <si>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</si>
  <si>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</si>
  <si>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</si>
  <si>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</si>
  <si>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</si>
  <si>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</si>
  <si>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</si>
  <si>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</si>
  <si>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</si>
  <si>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</si>
  <si>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</si>
  <si>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</si>
  <si>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</si>
  <si>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</si>
  <si>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</si>
  <si>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</si>
  <si>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</si>
  <si>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</si>
  <si>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</si>
  <si>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</si>
  <si>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</si>
  <si>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</si>
  <si>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</si>
  <si>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</si>
  <si>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</si>
  <si>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</si>
  <si>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</si>
  <si>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</si>
  <si>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</si>
  <si>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</si>
  <si>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</si>
  <si>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</si>
  <si>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</si>
  <si>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</si>
  <si>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</si>
  <si>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</si>
  <si>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</si>
  <si>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</si>
  <si>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</si>
  <si>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</si>
  <si>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</si>
  <si>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</si>
  <si>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</si>
  <si>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</si>
  <si>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</si>
  <si>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</si>
  <si>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</si>
  <si>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</si>
  <si>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</si>
  <si>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</si>
  <si>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</si>
  <si>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</si>
  <si>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</si>
  <si>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</si>
  <si>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</si>
  <si>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</si>
  <si>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</si>
  <si>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</si>
  <si>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</si>
  <si>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</si>
  <si>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</si>
  <si>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</si>
  <si>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</si>
  <si>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</si>
  <si>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</si>
  <si>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</si>
  <si>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</si>
  <si>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</si>
  <si>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</si>
  <si>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</si>
  <si>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</si>
  <si>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</si>
  <si>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</si>
  <si>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</si>
  <si>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</si>
  <si>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</si>
  <si>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</si>
  <si>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</si>
  <si>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</si>
  <si>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</si>
  <si>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</si>
  <si>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</si>
  <si>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</si>
  <si>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</si>
  <si>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</si>
  <si>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</si>
  <si>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</si>
  <si>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</si>
  <si>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</si>
  <si>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</si>
  <si>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</si>
  <si>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</si>
  <si>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</si>
  <si>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</si>
  <si>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</si>
  <si>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</si>
  <si>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</si>
  <si>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</si>
  <si>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</si>
  <si>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</si>
  <si>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</si>
  <si>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</si>
  <si>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</si>
  <si>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</si>
  <si>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</si>
  <si>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</si>
  <si>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</si>
  <si>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</si>
  <si>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</si>
  <si>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</si>
  <si>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</si>
  <si>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</si>
  <si>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</si>
  <si>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</si>
  <si>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</si>
  <si>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</si>
  <si>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</si>
  <si>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</si>
  <si>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</si>
  <si>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</si>
  <si>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</si>
  <si>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</si>
  <si>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</si>
  <si>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</si>
  <si>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</si>
  <si>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</si>
  <si>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</si>
  <si>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</si>
  <si>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</si>
  <si>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</si>
  <si>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</si>
  <si>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</si>
  <si>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</si>
  <si>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</si>
  <si>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</si>
  <si>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</si>
  <si>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</si>
  <si>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</si>
  <si>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</si>
  <si>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</si>
  <si>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</si>
  <si>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</si>
  <si>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</si>
  <si>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</si>
  <si>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</si>
  <si>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</si>
  <si>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</si>
  <si>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</si>
  <si>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</si>
  <si>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</si>
  <si>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</si>
  <si>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</si>
  <si>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</si>
  <si>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</si>
  <si>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</si>
  <si>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</si>
  <si>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</si>
  <si>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</si>
  <si>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</si>
  <si>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</si>
  <si>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</si>
  <si>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</si>
  <si>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</si>
  <si>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</si>
  <si>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</si>
  <si>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</si>
  <si>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</si>
  <si>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</si>
  <si>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</si>
  <si>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</si>
  <si>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</si>
  <si>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</si>
  <si>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</si>
  <si>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</si>
  <si>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</si>
  <si>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</si>
  <si>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</si>
  <si>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</si>
  <si>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</si>
  <si>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</si>
  <si>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</si>
  <si>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</si>
  <si>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</si>
  <si>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</si>
  <si>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</si>
  <si>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</si>
  <si>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</si>
  <si>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</si>
  <si>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</si>
  <si>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</si>
  <si>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</si>
  <si>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</si>
  <si>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</si>
  <si>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</si>
  <si>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</si>
  <si>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</si>
  <si>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</si>
  <si>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</si>
  <si>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</si>
  <si>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</si>
  <si>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</si>
  <si>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</si>
  <si>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</si>
  <si>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</si>
  <si>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</si>
  <si>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</si>
  <si>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</si>
  <si>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</si>
  <si>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</si>
  <si>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</si>
  <si>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</si>
  <si>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</si>
  <si>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</si>
  <si>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</si>
  <si>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</si>
  <si>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</si>
  <si>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</si>
  <si>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</si>
  <si>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</si>
  <si>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</si>
  <si>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</si>
  <si>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</si>
  <si>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</si>
  <si>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</si>
  <si>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</si>
  <si>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</si>
  <si>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</si>
  <si>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</si>
  <si>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</si>
  <si>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</si>
  <si>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</si>
  <si>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</si>
  <si>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</si>
  <si>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</si>
  <si>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</si>
  <si>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</si>
  <si>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</si>
  <si>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</si>
  <si>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</si>
  <si>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</si>
  <si>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</si>
  <si>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</si>
  <si>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</si>
  <si>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</si>
  <si>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</si>
  <si>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</si>
  <si>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</si>
  <si>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</si>
  <si>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</si>
  <si>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</si>
  <si>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</si>
  <si>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</si>
  <si>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</si>
  <si>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</si>
  <si>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</si>
  <si>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</si>
  <si>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</si>
  <si>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</si>
  <si>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</si>
  <si>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</si>
  <si>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</si>
  <si>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</si>
  <si>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</si>
  <si>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</si>
  <si>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</si>
  <si>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</si>
  <si>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</si>
  <si>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</si>
  <si>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</si>
  <si>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</si>
  <si>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</si>
  <si>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</si>
  <si>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</si>
  <si>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</si>
  <si>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</si>
  <si>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</si>
  <si>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</si>
  <si>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</si>
  <si>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</si>
  <si>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</si>
  <si>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</si>
  <si>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</si>
  <si>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</si>
  <si>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</si>
  <si>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</si>
  <si>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</si>
  <si>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</si>
  <si>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</si>
  <si>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</si>
  <si>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</si>
  <si>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</si>
  <si>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</si>
  <si>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</si>
  <si>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</si>
  <si>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</si>
  <si>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</si>
  <si>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</si>
  <si>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</si>
  <si>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</si>
  <si>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</si>
  <si>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</si>
  <si>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</si>
  <si>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</si>
  <si>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</si>
  <si>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</si>
  <si>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</si>
  <si>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</si>
  <si>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</si>
  <si>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</si>
  <si>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</si>
  <si>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</si>
  <si>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</si>
  <si>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</si>
  <si>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</si>
  <si>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</si>
  <si>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</si>
  <si>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</si>
  <si>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</si>
  <si>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</si>
  <si>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</si>
  <si>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</si>
  <si>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</si>
  <si>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</si>
  <si>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</si>
  <si>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</si>
  <si>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</si>
  <si>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</si>
  <si>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</si>
  <si>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</si>
  <si>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</si>
  <si>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</si>
  <si>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</si>
  <si>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</si>
  <si>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</si>
  <si>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</si>
  <si>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</si>
  <si>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</si>
  <si>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</si>
  <si>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</si>
  <si>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</si>
  <si>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</si>
  <si>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</si>
  <si>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</si>
  <si>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</si>
  <si>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</si>
  <si>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</si>
  <si>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</si>
  <si>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</si>
  <si>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</si>
  <si>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</si>
  <si>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</si>
  <si>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</si>
  <si>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</si>
  <si>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</si>
  <si>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</si>
  <si>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</si>
  <si>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</si>
  <si>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</si>
  <si>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</si>
  <si>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</si>
  <si>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</si>
  <si>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</si>
  <si>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</si>
  <si>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</si>
  <si>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</si>
  <si>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</si>
  <si>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</si>
  <si>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</si>
  <si>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</si>
  <si>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</si>
  <si>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</si>
  <si>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</si>
  <si>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</si>
  <si>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</si>
  <si>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</si>
  <si>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</si>
  <si>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</si>
  <si>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</si>
  <si>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</si>
  <si>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</si>
  <si>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</si>
  <si>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</si>
  <si>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</si>
  <si>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</si>
  <si>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</si>
  <si>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</si>
  <si>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</si>
  <si>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</si>
  <si>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</si>
  <si>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</si>
  <si>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</si>
  <si>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</si>
  <si>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</si>
  <si>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</si>
  <si>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</si>
  <si>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</si>
  <si>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</si>
  <si>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</si>
  <si>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</si>
  <si>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</si>
  <si>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</si>
  <si>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</si>
  <si>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</si>
  <si>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</si>
  <si>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</si>
  <si>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</si>
  <si>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</si>
  <si>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</si>
  <si>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</si>
  <si>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</si>
  <si>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</si>
  <si>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</si>
  <si>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</si>
  <si>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</si>
  <si>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</si>
  <si>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</si>
  <si>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</si>
  <si>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</si>
  <si>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</si>
  <si>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</si>
  <si>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</si>
  <si>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</si>
  <si>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</si>
  <si>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</si>
  <si>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</si>
  <si>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</si>
  <si>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</si>
  <si>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</si>
  <si>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</si>
  <si>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</si>
  <si>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</si>
  <si>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</si>
  <si>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</si>
  <si>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</si>
  <si>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</si>
  <si>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</si>
  <si>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</si>
  <si>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</si>
  <si>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</si>
  <si>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</si>
  <si>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</si>
  <si>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</si>
  <si>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</si>
  <si>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</si>
  <si>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</si>
  <si>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</si>
  <si>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</si>
  <si>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</si>
  <si>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</si>
  <si>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</si>
  <si>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</si>
  <si>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</si>
  <si>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</si>
  <si>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</si>
  <si>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</si>
  <si>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</si>
  <si>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</si>
  <si>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</si>
  <si>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</si>
  <si>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</si>
  <si>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</si>
  <si>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</si>
  <si>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</si>
  <si>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</si>
  <si>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</si>
  <si>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</si>
  <si>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</si>
  <si>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</si>
  <si>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</si>
  <si>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</si>
  <si>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</si>
  <si>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</si>
  <si>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</si>
  <si>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</si>
  <si>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</si>
  <si>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</si>
  <si>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</si>
  <si>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</si>
  <si>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</si>
  <si>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</si>
  <si>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</si>
  <si>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</si>
  <si>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</si>
  <si>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</si>
  <si>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</si>
  <si>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</si>
  <si>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</si>
  <si>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</si>
  <si>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</si>
  <si>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</si>
  <si>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</si>
  <si>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</si>
  <si>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</si>
  <si>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</si>
  <si>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</si>
  <si>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</si>
  <si>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</si>
  <si>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</si>
  <si>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</si>
  <si>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</si>
  <si>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</si>
  <si>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</si>
  <si>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</si>
  <si>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</si>
  <si>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</si>
  <si>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</si>
  <si>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</si>
  <si>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</si>
  <si>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</si>
  <si>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</si>
  <si>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</si>
  <si>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</si>
  <si>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</si>
  <si>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</si>
  <si>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</si>
  <si>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</si>
  <si>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</si>
  <si>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</si>
  <si>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</si>
  <si>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</si>
  <si>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</si>
  <si>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</si>
  <si>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</si>
  <si>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</si>
  <si>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</si>
  <si>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</si>
  <si>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</si>
  <si>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</si>
  <si>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</si>
  <si>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</si>
  <si>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</si>
  <si>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</si>
  <si>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</si>
  <si>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</si>
  <si>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</si>
  <si>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</si>
  <si>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</si>
  <si>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</si>
  <si>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</si>
  <si>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</si>
  <si>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</si>
  <si>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</si>
  <si>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</si>
  <si>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</si>
  <si>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</si>
  <si>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</si>
  <si>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</si>
  <si>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</si>
  <si>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</si>
  <si>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</si>
  <si>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</si>
  <si>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</si>
  <si>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</si>
  <si>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</si>
  <si>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</si>
  <si>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</si>
  <si>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</si>
  <si>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</si>
  <si>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</si>
  <si>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</si>
  <si>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</si>
  <si>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</si>
  <si>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</si>
  <si>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</si>
  <si>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</si>
  <si>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</si>
  <si>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</si>
  <si>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</si>
  <si>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</si>
  <si>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</si>
  <si>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</si>
  <si>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</si>
  <si>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</si>
  <si>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</si>
  <si>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</si>
  <si>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</si>
  <si>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</si>
  <si>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</si>
  <si>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</si>
  <si>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</si>
  <si>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</si>
  <si>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</si>
  <si>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</si>
  <si>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</si>
  <si>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</si>
  <si>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</si>
  <si>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</si>
  <si>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</si>
  <si>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</si>
  <si>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</si>
  <si>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</si>
  <si>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</si>
  <si>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</si>
  <si>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</si>
  <si>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</si>
  <si>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</si>
  <si>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</si>
  <si>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</si>
  <si>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</si>
  <si>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</si>
  <si>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</si>
  <si>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</si>
  <si>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</si>
  <si>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</si>
  <si>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</si>
  <si>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</si>
  <si>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</si>
  <si>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</si>
  <si>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</si>
  <si>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</si>
  <si>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</si>
  <si>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</si>
  <si>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</si>
  <si>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</si>
  <si>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</si>
  <si>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</si>
  <si>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</si>
  <si>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</si>
  <si>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</si>
  <si>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</si>
  <si>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</si>
  <si>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</si>
  <si>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</si>
  <si>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</si>
  <si>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</si>
  <si>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</si>
  <si>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</si>
  <si>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</si>
  <si>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</si>
  <si>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</si>
  <si>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</si>
  <si>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</si>
  <si>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</si>
  <si>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</si>
  <si>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</si>
  <si>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</si>
  <si>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</si>
  <si>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</si>
  <si>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</si>
  <si>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</si>
  <si>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</si>
  <si>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</si>
  <si>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</si>
  <si>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</si>
  <si>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</si>
  <si>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</si>
  <si>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</si>
  <si>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</si>
  <si>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</si>
  <si>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</si>
  <si>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</si>
  <si>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</si>
  <si>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</si>
  <si>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</si>
  <si>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</si>
  <si>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</si>
  <si>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</si>
  <si>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</si>
  <si>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</si>
  <si>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</si>
  <si>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</si>
  <si>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</si>
  <si>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</si>
  <si>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</si>
  <si>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</si>
  <si>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</si>
  <si>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</si>
  <si>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</si>
  <si>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</si>
  <si>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</si>
  <si>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</si>
  <si>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</si>
  <si>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</si>
  <si>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</si>
  <si>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</si>
  <si>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</si>
  <si>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</si>
  <si>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</si>
  <si>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</si>
  <si>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</si>
  <si>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</si>
  <si>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</si>
  <si>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</si>
  <si>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</si>
  <si>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</si>
  <si>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</si>
  <si>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</si>
  <si>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</si>
  <si>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</si>
  <si>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</si>
  <si>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</si>
  <si>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</si>
  <si>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</si>
  <si>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</si>
  <si>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</si>
  <si>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</si>
  <si>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</si>
  <si>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</si>
  <si>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</si>
  <si>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</si>
  <si>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</si>
  <si>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</si>
  <si>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</si>
  <si>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</si>
  <si>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</si>
  <si>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</si>
  <si>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</si>
  <si>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</si>
  <si>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</si>
  <si>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</si>
  <si>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</si>
  <si>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</si>
  <si>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</si>
  <si>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</si>
  <si>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</si>
  <si>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</si>
  <si>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</si>
  <si>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</si>
  <si>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</si>
  <si>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</si>
  <si>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</si>
  <si>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</si>
  <si>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</si>
  <si>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</si>
  <si>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</si>
  <si>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</si>
  <si>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</si>
  <si>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</si>
  <si>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</si>
  <si>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</si>
  <si>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</si>
  <si>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</si>
  <si>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</si>
  <si>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</si>
  <si>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</si>
  <si>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</si>
  <si>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</si>
  <si>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</si>
  <si>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</si>
  <si>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</si>
  <si>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</si>
  <si>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</si>
  <si>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</si>
  <si>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</si>
  <si>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</si>
  <si>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</si>
  <si>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</si>
  <si>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</si>
  <si>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</si>
  <si>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</si>
  <si>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</si>
  <si>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</si>
  <si>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</si>
  <si>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</si>
  <si>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</si>
  <si>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</si>
  <si>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</si>
  <si>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</si>
  <si>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</si>
  <si>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</si>
  <si>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</si>
  <si>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</si>
  <si>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</si>
  <si>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</si>
  <si>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</si>
  <si>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</si>
  <si>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</si>
  <si>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</si>
  <si>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</si>
  <si>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</si>
  <si>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</si>
  <si>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</si>
  <si>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</si>
  <si>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</si>
  <si>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</si>
  <si>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</si>
  <si>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</si>
  <si>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</si>
  <si>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</si>
  <si>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</si>
  <si>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</si>
  <si>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</si>
  <si>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</si>
  <si>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</si>
  <si>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</si>
  <si>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</si>
  <si>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</si>
  <si>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</si>
  <si>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</si>
  <si>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</si>
  <si>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</si>
  <si>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</si>
  <si>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</si>
  <si>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</si>
  <si>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</si>
  <si>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</si>
  <si>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</si>
  <si>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</si>
  <si>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</si>
  <si>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</si>
  <si>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</si>
  <si>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</si>
  <si>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</si>
  <si>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</si>
  <si>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</si>
  <si>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</si>
  <si>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</si>
  <si>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</si>
  <si>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</si>
  <si>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</si>
  <si>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</si>
  <si>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</si>
  <si>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</si>
  <si>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</si>
  <si>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</si>
  <si>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</si>
  <si>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</si>
  <si>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</si>
  <si>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</si>
  <si>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</si>
  <si>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</si>
  <si>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</si>
  <si>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</si>
  <si>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</si>
  <si>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</si>
  <si>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</si>
  <si>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</si>
  <si>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</si>
  <si>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</si>
  <si>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</si>
  <si>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</si>
  <si>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</si>
  <si>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</si>
  <si>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</si>
  <si>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</si>
  <si>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</si>
  <si>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</si>
  <si>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</si>
  <si>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</si>
  <si>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</si>
  <si>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</si>
  <si>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</si>
  <si>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</si>
  <si>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</si>
  <si>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</si>
  <si>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</si>
  <si>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</si>
  <si>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</si>
  <si>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</si>
  <si>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</si>
  <si>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</si>
  <si>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</si>
  <si>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</si>
  <si>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</si>
  <si>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</si>
  <si>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</si>
  <si>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</si>
  <si>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</si>
  <si>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</si>
  <si>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</si>
  <si>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</si>
  <si>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</si>
  <si>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</si>
  <si>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</si>
  <si>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</si>
  <si>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</si>
  <si>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</si>
  <si>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</si>
  <si>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</si>
  <si>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</si>
  <si>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</si>
  <si>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</si>
  <si>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</si>
  <si>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</si>
  <si>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</si>
  <si>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</si>
  <si>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</si>
  <si>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</si>
  <si>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</si>
  <si>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</si>
  <si>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</si>
  <si>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</si>
  <si>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</si>
  <si>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</si>
  <si>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</si>
  <si>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</si>
  <si>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</si>
  <si>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</si>
  <si>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</si>
  <si>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</si>
  <si>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</si>
  <si>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</si>
  <si>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</si>
  <si>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</si>
  <si>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</si>
  <si>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</si>
  <si>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</si>
  <si>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</si>
  <si>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</si>
  <si>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</si>
  <si>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</si>
  <si>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</si>
  <si>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</si>
  <si>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</si>
  <si>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</si>
  <si>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</si>
  <si>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</si>
  <si>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</si>
  <si>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</si>
  <si>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</si>
  <si>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</si>
  <si>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</si>
  <si>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</si>
  <si>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</si>
  <si>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</si>
  <si>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</si>
  <si>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</si>
  <si>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</si>
  <si>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</si>
  <si>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</si>
  <si>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</si>
  <si>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</si>
  <si>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</si>
  <si>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</si>
  <si>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</si>
  <si>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</si>
  <si>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</si>
  <si>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</si>
  <si>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</si>
  <si>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</si>
  <si>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</si>
  <si>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</si>
  <si>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</si>
  <si>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</si>
  <si>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</si>
  <si>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</si>
  <si>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</si>
  <si>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</si>
  <si>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</si>
  <si>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</si>
  <si>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</si>
  <si>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</si>
  <si>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</si>
  <si>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</si>
  <si>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</si>
  <si>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</si>
  <si>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</si>
  <si>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</si>
  <si>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</si>
  <si>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</si>
  <si>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</si>
  <si>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</si>
  <si>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</si>
  <si>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</si>
  <si>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</si>
  <si>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</si>
  <si>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</si>
  <si>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</si>
  <si>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</si>
  <si>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</si>
  <si>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</si>
  <si>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</si>
  <si>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</si>
  <si>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</si>
  <si>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</si>
  <si>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</si>
  <si>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</si>
  <si>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</si>
  <si>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</si>
  <si>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</si>
  <si>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</si>
  <si>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</si>
  <si>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</si>
  <si>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</si>
  <si>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</si>
  <si>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</si>
  <si>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</si>
  <si>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</si>
  <si>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</si>
  <si>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</si>
  <si>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</si>
  <si>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</si>
  <si>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</si>
  <si>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</si>
  <si>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</si>
  <si>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</si>
  <si>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</si>
  <si>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</si>
  <si>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</si>
  <si>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</si>
  <si>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</si>
  <si>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</si>
  <si>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</si>
  <si>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</si>
  <si>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</si>
  <si>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</si>
  <si>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</si>
  <si>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</si>
  <si>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</si>
  <si>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</si>
  <si>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</si>
  <si>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</si>
  <si>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</si>
  <si>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</si>
  <si>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</si>
  <si>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</si>
  <si>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</si>
  <si>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</si>
  <si>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</si>
  <si>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</si>
  <si>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</si>
  <si>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</si>
  <si>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</si>
  <si>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</si>
  <si>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</si>
  <si>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</si>
  <si>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</si>
  <si>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</si>
  <si>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</si>
  <si>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</si>
  <si>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</si>
  <si>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</si>
  <si>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</si>
  <si>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</si>
  <si>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</si>
  <si>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</si>
  <si>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</si>
  <si>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</si>
  <si>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</si>
  <si>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</si>
  <si>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</si>
  <si>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</si>
  <si>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</si>
  <si>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</si>
  <si>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</si>
  <si>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</si>
  <si>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</si>
  <si>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</si>
  <si>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</si>
  <si>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</si>
  <si>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</si>
  <si>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</si>
  <si>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</si>
  <si>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</si>
  <si>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</si>
  <si>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</si>
  <si>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</si>
  <si>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</si>
  <si>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</si>
  <si>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</si>
  <si>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</si>
  <si>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</si>
  <si>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</si>
  <si>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</si>
  <si>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</si>
  <si>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</si>
  <si>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</si>
  <si>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</si>
  <si>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</si>
  <si>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</si>
  <si>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</si>
  <si>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</si>
  <si>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</si>
  <si>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</si>
  <si>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</si>
  <si>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</si>
  <si>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</si>
  <si>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</si>
  <si>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</si>
  <si>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</si>
  <si>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</si>
  <si>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</si>
  <si>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</si>
  <si>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</si>
  <si>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</si>
  <si>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</si>
  <si>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</si>
  <si>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</si>
  <si>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</si>
  <si>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</si>
  <si>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</si>
  <si>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</si>
  <si>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</si>
  <si>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</si>
  <si>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</si>
  <si>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</si>
  <si>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</si>
  <si>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</si>
  <si>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</si>
  <si>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</si>
  <si>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</si>
  <si>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</si>
  <si>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</si>
  <si>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</si>
  <si>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</si>
  <si>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</si>
  <si>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</si>
  <si>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</si>
  <si>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</si>
  <si>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</si>
  <si>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</si>
  <si>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</si>
  <si>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</si>
  <si>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</si>
  <si>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</si>
  <si>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</si>
  <si>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</si>
  <si>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</si>
  <si>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</si>
  <si>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</si>
  <si>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</si>
  <si>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</si>
  <si>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</si>
  <si>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</si>
  <si>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</si>
  <si>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</si>
  <si>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</si>
  <si>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</si>
  <si>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</si>
  <si>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</si>
  <si>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</si>
  <si>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</si>
  <si>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</si>
  <si>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</si>
  <si>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</si>
  <si>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</si>
  <si>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</si>
  <si>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</si>
  <si>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</si>
  <si>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</si>
  <si>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</si>
  <si>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</si>
  <si>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</si>
  <si>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</si>
  <si>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</si>
  <si>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</si>
  <si>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</si>
  <si>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</si>
  <si>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</si>
  <si>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</si>
  <si>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</si>
  <si>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</si>
  <si>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</si>
  <si>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</si>
  <si>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</si>
  <si>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</si>
  <si>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</si>
  <si>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</si>
  <si>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</si>
  <si>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</si>
  <si>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</si>
  <si>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</si>
  <si>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</si>
  <si>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</si>
  <si>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</si>
  <si>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</si>
  <si>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</si>
  <si>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</si>
  <si>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</si>
  <si>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</si>
  <si>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</si>
  <si>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</si>
  <si>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</si>
  <si>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</si>
  <si>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</si>
  <si>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</si>
  <si>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</si>
  <si>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</si>
  <si>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</si>
  <si>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</si>
  <si>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</si>
  <si>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</si>
  <si>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</si>
  <si>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</si>
  <si>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</si>
  <si>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</si>
  <si>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</si>
  <si>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</si>
  <si>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</si>
  <si>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</si>
  <si>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</si>
  <si>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</si>
  <si>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</si>
  <si>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</si>
  <si>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</si>
  <si>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</si>
  <si>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</si>
  <si>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</si>
  <si>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</si>
  <si>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</si>
  <si>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</si>
  <si>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</si>
  <si>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</si>
  <si>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</si>
  <si>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</si>
  <si>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</si>
  <si>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</si>
  <si>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</si>
  <si>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</si>
  <si>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</si>
  <si>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</si>
  <si>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</si>
  <si>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</si>
  <si>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</si>
  <si>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</si>
  <si>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</si>
  <si>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</si>
  <si>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</si>
  <si>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</si>
  <si>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</si>
  <si>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</si>
  <si>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</si>
  <si>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</si>
  <si>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</si>
  <si>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</si>
  <si>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</si>
  <si>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</si>
  <si>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</si>
  <si>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</si>
  <si>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</si>
  <si>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</si>
  <si>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</si>
  <si>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</si>
  <si>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</si>
  <si>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</si>
  <si>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</si>
  <si>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</si>
  <si>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</si>
  <si>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</si>
  <si>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</si>
  <si>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</si>
  <si>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</si>
  <si>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</si>
  <si>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</si>
  <si>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</si>
  <si>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</si>
  <si>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</si>
  <si>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</si>
  <si>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</si>
  <si>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</si>
  <si>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</si>
  <si>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</si>
  <si>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</si>
  <si>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</si>
  <si>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</si>
  <si>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</si>
  <si>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</si>
  <si>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</si>
  <si>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</si>
  <si>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</si>
  <si>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</si>
  <si>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</si>
  <si>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</si>
  <si>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</si>
  <si>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</si>
  <si>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</si>
  <si>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</si>
  <si>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</si>
  <si>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</si>
  <si>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</si>
  <si>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</si>
  <si>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</si>
  <si>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</si>
  <si>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</si>
  <si>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</si>
  <si>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</si>
  <si>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</si>
  <si>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</si>
  <si>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</si>
  <si>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</si>
  <si>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</si>
  <si>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</si>
  <si>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</si>
  <si>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</si>
  <si>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</si>
  <si>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</si>
  <si>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</si>
  <si>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</si>
  <si>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</si>
  <si>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</si>
  <si>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</si>
  <si>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</si>
  <si>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</si>
  <si>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</si>
  <si>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</si>
  <si>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</si>
  <si>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</si>
  <si>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</si>
  <si>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</si>
  <si>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</si>
  <si>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</si>
  <si>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</si>
  <si>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</si>
  <si>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</si>
  <si>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</si>
  <si>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</si>
  <si>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</si>
  <si>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</si>
  <si>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</si>
  <si>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</si>
  <si>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</si>
  <si>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</si>
  <si>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</si>
  <si>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</si>
  <si>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</si>
  <si>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</si>
  <si>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</si>
  <si>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</si>
  <si>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</si>
  <si>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</si>
  <si>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</si>
  <si>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</si>
  <si>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</si>
  <si>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</si>
  <si>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</si>
  <si>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</si>
  <si>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</si>
  <si>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</si>
  <si>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</si>
  <si>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</si>
  <si>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</si>
  <si>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</si>
  <si>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</si>
  <si>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</si>
  <si>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</si>
  <si>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</si>
  <si>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</si>
  <si>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</si>
  <si>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</si>
  <si>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</si>
  <si>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</si>
  <si>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</si>
  <si>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</si>
  <si>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</si>
  <si>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</si>
  <si>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</si>
  <si>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</si>
  <si>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</si>
  <si>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</si>
  <si>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</si>
  <si>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</si>
  <si>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</si>
  <si>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</si>
  <si>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</si>
  <si>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</si>
  <si>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</si>
  <si>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</si>
  <si>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</si>
  <si>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</si>
  <si>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</si>
  <si>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</si>
  <si>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</si>
  <si>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</si>
  <si>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</si>
  <si>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</si>
  <si>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</si>
  <si>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</si>
  <si>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</si>
  <si>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</si>
  <si>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</si>
  <si>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</si>
  <si>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</si>
  <si>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</si>
  <si>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</si>
  <si>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</si>
  <si>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</si>
  <si>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</si>
  <si>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</si>
  <si>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</si>
  <si>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</si>
  <si>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</si>
  <si>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</si>
  <si>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</si>
  <si>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</si>
  <si>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</si>
  <si>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</si>
  <si>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</si>
  <si>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</si>
  <si>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</si>
  <si>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</si>
  <si>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</si>
  <si>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</si>
  <si>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</si>
  <si>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</si>
  <si>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</si>
  <si>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</si>
  <si>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</si>
  <si>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</si>
  <si>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</si>
  <si>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</si>
  <si>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</si>
  <si>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</si>
  <si>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</si>
  <si>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</si>
  <si>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</si>
  <si>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</si>
  <si>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</si>
  <si>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</si>
  <si>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</si>
  <si>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</si>
  <si>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</si>
  <si>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</si>
  <si>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</si>
  <si>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</si>
  <si>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</si>
  <si>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</si>
  <si>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</si>
  <si>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</si>
  <si>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</si>
  <si>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</si>
  <si>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</si>
  <si>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</si>
  <si>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</si>
  <si>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</si>
  <si>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</si>
  <si>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</si>
  <si>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</si>
  <si>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</si>
  <si>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</si>
  <si>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</si>
  <si>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</si>
  <si>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</si>
  <si>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</si>
  <si>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</si>
  <si>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</si>
  <si>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</si>
  <si>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</si>
  <si>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</si>
  <si>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</si>
  <si>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</si>
  <si>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</si>
  <si>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</si>
  <si>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</si>
  <si>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</si>
  <si>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</si>
  <si>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</si>
  <si>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</si>
  <si>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</si>
  <si>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</si>
  <si>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</si>
  <si>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</si>
  <si>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</si>
  <si>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</si>
  <si>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</si>
  <si>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</si>
  <si>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</si>
  <si>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</si>
  <si>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</si>
  <si>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</si>
  <si>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</si>
  <si>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</si>
  <si>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</si>
  <si>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</si>
  <si>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</si>
  <si>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</si>
  <si>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</si>
  <si>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</si>
  <si>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</si>
  <si>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</si>
  <si>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</si>
  <si>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</si>
  <si>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</si>
  <si>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</si>
  <si>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</si>
  <si>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</si>
  <si>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</si>
  <si>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</si>
  <si>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</si>
  <si>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</si>
  <si>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</si>
  <si>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</si>
  <si>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</si>
  <si>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</si>
  <si>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</si>
  <si>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</si>
  <si>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</si>
  <si>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</si>
  <si>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</si>
  <si>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</si>
  <si>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</si>
  <si>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</si>
  <si>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</si>
  <si>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</si>
  <si>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</si>
  <si>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</si>
  <si>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</si>
  <si>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</si>
  <si>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</si>
  <si>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</si>
  <si>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</si>
  <si>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</si>
  <si>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</si>
  <si>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</si>
  <si>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</si>
  <si>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</si>
  <si>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</si>
  <si>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</si>
  <si>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</si>
  <si>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</si>
  <si>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</si>
  <si>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</si>
  <si>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</si>
  <si>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</si>
  <si>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</si>
  <si>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</si>
  <si>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</si>
  <si>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</si>
  <si>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</si>
  <si>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</si>
  <si>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</si>
  <si>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</si>
  <si>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</si>
  <si>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</si>
  <si>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</si>
  <si>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</si>
  <si>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</si>
  <si>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</si>
  <si>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</si>
  <si>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</si>
  <si>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</si>
  <si>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</si>
  <si>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</si>
  <si>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</si>
  <si>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</si>
  <si>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</si>
  <si>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</si>
  <si>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</si>
  <si>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</si>
  <si>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</si>
  <si>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</si>
  <si>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</si>
  <si>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</si>
  <si>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</si>
  <si>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</si>
  <si>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</si>
  <si>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</si>
  <si>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</si>
  <si>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</si>
  <si>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</si>
  <si>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</si>
  <si>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</si>
  <si>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</si>
  <si>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</si>
  <si>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</si>
  <si>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</si>
  <si>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</si>
  <si>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</si>
  <si>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</si>
  <si>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</si>
  <si>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</si>
  <si>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</si>
  <si>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</si>
  <si>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</si>
  <si>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</si>
  <si>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</si>
  <si>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</si>
  <si>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</si>
  <si>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</si>
  <si>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</si>
  <si>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</si>
  <si>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</si>
  <si>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</si>
  <si>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</si>
  <si>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</si>
  <si>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</si>
  <si>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</si>
  <si>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</si>
  <si>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</si>
  <si>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</si>
  <si>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</si>
  <si>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</si>
  <si>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</si>
  <si>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</si>
  <si>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</si>
  <si>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</si>
  <si>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</si>
  <si>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</si>
  <si>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</si>
  <si>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</si>
  <si>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</si>
  <si>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</si>
  <si>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</si>
  <si>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</si>
  <si>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</si>
  <si>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</si>
  <si>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</si>
  <si>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</si>
  <si>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</si>
  <si>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</si>
  <si>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</si>
  <si>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</si>
  <si>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</si>
  <si>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</si>
  <si>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</si>
  <si>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</si>
  <si>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</si>
  <si>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</si>
  <si>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</si>
  <si>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</si>
  <si>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</si>
  <si>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</si>
  <si>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</si>
  <si>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</si>
  <si>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</si>
  <si>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</si>
  <si>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</si>
  <si>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</si>
  <si>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</si>
  <si>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</si>
  <si>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</si>
  <si>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</si>
  <si>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</si>
  <si>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</si>
  <si>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</si>
  <si>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</si>
  <si>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</si>
  <si>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</si>
  <si>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</si>
  <si>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</si>
  <si>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</si>
  <si>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</si>
  <si>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</si>
  <si>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</si>
  <si>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</si>
  <si>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</si>
  <si>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</si>
  <si>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</si>
  <si>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</si>
  <si>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</si>
  <si>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</si>
  <si>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</si>
  <si>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</si>
  <si>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</si>
  <si>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</si>
  <si>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</si>
  <si>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</si>
  <si>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</si>
  <si>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</si>
  <si>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</si>
  <si>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</si>
  <si>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</si>
  <si>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</si>
  <si>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</si>
  <si>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</si>
  <si>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</si>
  <si>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</si>
  <si>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</si>
  <si>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</si>
  <si>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</si>
  <si>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</si>
  <si>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</si>
  <si>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</si>
  <si>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</si>
  <si>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</si>
  <si>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</si>
  <si>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</si>
  <si>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</si>
  <si>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</si>
  <si>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</si>
  <si>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</si>
  <si>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</si>
  <si>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</si>
  <si>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</si>
  <si>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</si>
  <si>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</si>
  <si>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</si>
  <si>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</si>
  <si>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</si>
  <si>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</si>
  <si>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</si>
  <si>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</si>
  <si>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</si>
  <si>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</si>
  <si>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</si>
  <si>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</si>
  <si>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</si>
  <si>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</si>
  <si>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</si>
  <si>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</si>
  <si>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</si>
  <si>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</si>
  <si>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</si>
  <si>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</si>
  <si>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</si>
  <si>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</si>
  <si>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</si>
  <si>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</si>
  <si>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</si>
  <si>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</si>
  <si>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</si>
  <si>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</si>
  <si>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</si>
  <si>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</si>
  <si>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</si>
  <si>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</si>
  <si>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</si>
  <si>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</si>
  <si>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</si>
  <si>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</si>
  <si>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</si>
  <si>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</si>
  <si>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</si>
  <si>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</si>
  <si>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</si>
  <si>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</si>
  <si>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</si>
  <si>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</si>
  <si>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</si>
  <si>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</si>
  <si>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</si>
  <si>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</si>
  <si>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</si>
  <si>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</si>
  <si>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</si>
  <si>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</si>
  <si>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</si>
  <si>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</si>
  <si>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</si>
  <si>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</si>
  <si>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</si>
  <si>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</si>
  <si>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</si>
  <si>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</si>
  <si>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</si>
  <si>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</si>
  <si>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</si>
  <si>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</si>
  <si>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</si>
  <si>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</si>
  <si>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</si>
  <si>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</si>
  <si>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</si>
  <si>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</si>
  <si>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</si>
  <si>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</si>
  <si>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</si>
  <si>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</si>
  <si>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</si>
  <si>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</si>
  <si>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</si>
  <si>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</si>
  <si>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</si>
  <si>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</si>
  <si>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</si>
  <si>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</si>
  <si>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</si>
  <si>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</si>
  <si>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</si>
  <si>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</si>
  <si>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</si>
  <si>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</si>
  <si>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</si>
  <si>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</si>
  <si>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</si>
  <si>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</si>
  <si>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</si>
  <si>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</si>
  <si>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</si>
  <si>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</si>
  <si>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</si>
  <si>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</si>
  <si>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</si>
  <si>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</si>
  <si>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</si>
  <si>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</si>
  <si>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</si>
  <si>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</si>
  <si>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</si>
  <si>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</si>
  <si>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</si>
  <si>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</si>
  <si>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</si>
  <si>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</si>
  <si>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</si>
  <si>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</si>
  <si>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</si>
  <si>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</si>
  <si>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</si>
  <si>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</si>
  <si>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</si>
  <si>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</si>
  <si>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</si>
  <si>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</si>
  <si>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</si>
  <si>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</si>
  <si>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</si>
  <si>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</si>
  <si>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</si>
  <si>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</si>
  <si>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</si>
  <si>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</si>
  <si>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</si>
  <si>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</si>
  <si>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</si>
  <si>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</si>
  <si>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</si>
  <si>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</si>
  <si>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</si>
  <si>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</si>
  <si>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</si>
  <si>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</si>
  <si>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</si>
  <si>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</si>
  <si>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</si>
  <si>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</si>
  <si>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</si>
  <si>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</si>
  <si>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</si>
  <si>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</si>
  <si>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</si>
  <si>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</si>
  <si>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</si>
  <si>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</si>
  <si>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</si>
  <si>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</si>
  <si>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</si>
  <si>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</si>
  <si>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</si>
  <si>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</si>
  <si>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</si>
  <si>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</si>
  <si>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</si>
  <si>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</si>
  <si>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</si>
  <si>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</si>
  <si>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</si>
  <si>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</si>
  <si>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</si>
  <si>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</si>
  <si>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</si>
  <si>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</si>
  <si>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</si>
  <si>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</si>
  <si>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</si>
  <si>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</si>
  <si>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</si>
  <si>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</si>
  <si>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</si>
  <si>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</si>
  <si>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</si>
  <si>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</si>
  <si>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</si>
  <si>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</si>
  <si>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</si>
  <si>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</si>
  <si>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</si>
  <si>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</si>
  <si>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</si>
  <si>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</si>
  <si>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</si>
  <si>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</si>
  <si>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</si>
  <si>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</si>
  <si>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</si>
  <si>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</si>
  <si>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</si>
  <si>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</si>
  <si>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</si>
  <si>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</si>
  <si>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</si>
  <si>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</si>
  <si>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</si>
  <si>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</si>
  <si>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</si>
  <si>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</si>
  <si>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</si>
  <si>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</si>
  <si>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</si>
  <si>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</si>
  <si>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</si>
  <si>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</si>
  <si>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</si>
  <si>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</si>
  <si>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</si>
  <si>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</si>
  <si>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</si>
  <si>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</si>
  <si>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</si>
  <si>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</si>
  <si>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</si>
  <si>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</si>
  <si>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</si>
  <si>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</si>
  <si>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</si>
  <si>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</si>
  <si>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</si>
  <si>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</si>
  <si>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</si>
  <si>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</si>
  <si>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</si>
  <si>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</si>
  <si>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</si>
  <si>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</si>
  <si>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</si>
  <si>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</si>
  <si>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</si>
  <si>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</si>
  <si>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</si>
  <si>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</si>
  <si>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</si>
  <si>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</si>
  <si>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</si>
  <si>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</si>
  <si>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</si>
  <si>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</si>
  <si>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</si>
  <si>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</si>
  <si>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</si>
  <si>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</si>
  <si>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</si>
  <si>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</si>
  <si>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</si>
  <si>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</si>
  <si>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</si>
  <si>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</si>
  <si>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</si>
  <si>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</si>
  <si>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</si>
  <si>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</si>
  <si>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</si>
  <si>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</si>
  <si>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</si>
  <si>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</si>
  <si>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</si>
  <si>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</si>
  <si>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</si>
  <si>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</si>
  <si>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</si>
  <si>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</si>
  <si>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</si>
  <si>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</si>
  <si>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</si>
  <si>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</si>
  <si>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</si>
  <si>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</si>
  <si>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</si>
  <si>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</si>
  <si>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</si>
  <si>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</si>
  <si>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</si>
  <si>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</si>
  <si>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</si>
  <si>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</si>
  <si>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</si>
  <si>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</si>
  <si>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</si>
  <si>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</si>
  <si>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</si>
  <si>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</si>
  <si>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</si>
  <si>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</si>
  <si>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</si>
  <si>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</si>
  <si>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</si>
  <si>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</si>
  <si>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</si>
  <si>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</si>
  <si>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</si>
  <si>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</si>
  <si>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</si>
  <si>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</si>
  <si>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</si>
  <si>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</si>
  <si>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</si>
  <si>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</si>
  <si>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</si>
  <si>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</si>
  <si>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</si>
  <si>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</si>
  <si>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</si>
  <si>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</si>
  <si>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</si>
  <si>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</si>
  <si>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</si>
  <si>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</si>
  <si>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</si>
  <si>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</si>
  <si>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</si>
  <si>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</si>
  <si>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</si>
  <si>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</si>
  <si>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</si>
  <si>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</si>
  <si>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</si>
  <si>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</si>
  <si>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</si>
  <si>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</si>
  <si>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</si>
  <si>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</si>
  <si>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</si>
  <si>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</si>
  <si>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</si>
  <si>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</si>
  <si>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</si>
  <si>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</si>
  <si>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</si>
  <si>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</si>
  <si>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</si>
  <si>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</si>
  <si>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</si>
  <si>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</si>
  <si>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</si>
  <si>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</si>
  <si>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</si>
  <si>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</si>
  <si>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</si>
  <si>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</si>
  <si>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</si>
  <si>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</si>
  <si>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</si>
  <si>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</si>
  <si>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</si>
  <si>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</si>
  <si>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</si>
  <si>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</si>
  <si>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</si>
  <si>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</si>
  <si>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</si>
  <si>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</si>
  <si>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</si>
  <si>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</si>
  <si>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</si>
  <si>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</si>
  <si>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</si>
  <si>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</si>
  <si>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</si>
  <si>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</si>
  <si>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</si>
  <si>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</si>
  <si>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</si>
  <si>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</si>
  <si>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</si>
  <si>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</si>
  <si>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</si>
  <si>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</si>
  <si>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</si>
  <si>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</si>
  <si>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</si>
  <si>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</si>
  <si>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</si>
  <si>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</si>
  <si>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</si>
  <si>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</si>
  <si>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</si>
  <si>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</si>
  <si>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</si>
  <si>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</si>
  <si>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</si>
  <si>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</si>
  <si>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</si>
  <si>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</si>
  <si>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</si>
  <si>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</si>
  <si>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</si>
  <si>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</si>
  <si>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</si>
  <si>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</si>
  <si>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</si>
  <si>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</si>
  <si>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</si>
  <si>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</si>
  <si>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</si>
  <si>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</si>
  <si>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</si>
  <si>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</si>
  <si>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</si>
  <si>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</si>
  <si>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</si>
  <si>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</si>
  <si>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</si>
  <si>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</si>
  <si>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</si>
  <si>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</si>
  <si>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</si>
  <si>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</si>
  <si>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</si>
  <si>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</si>
  <si>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</si>
  <si>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</si>
  <si>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</si>
  <si>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</si>
  <si>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</si>
  <si>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</si>
  <si>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</si>
  <si>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</si>
  <si>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</si>
  <si>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</si>
  <si>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</si>
  <si>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</si>
  <si>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</si>
  <si>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</si>
  <si>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</si>
  <si>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</si>
  <si>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</si>
  <si>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</si>
  <si>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</si>
  <si>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</si>
  <si>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</si>
  <si>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</si>
  <si>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</si>
  <si>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</si>
  <si>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</si>
  <si>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</si>
  <si>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</si>
  <si>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</si>
  <si>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</si>
  <si>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</si>
  <si>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</si>
  <si>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</si>
  <si>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</si>
  <si>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</si>
  <si>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</si>
  <si>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</si>
  <si>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</si>
  <si>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</si>
  <si>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</si>
  <si>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</si>
  <si>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</si>
  <si>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</si>
  <si>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</si>
  <si>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</si>
  <si>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</si>
  <si>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</si>
  <si>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</si>
  <si>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</si>
  <si>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</si>
  <si>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</si>
  <si>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</si>
  <si>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</si>
  <si>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</si>
  <si>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</si>
  <si>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</si>
  <si>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</si>
  <si>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</si>
  <si>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</si>
  <si>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</si>
  <si>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</si>
  <si>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</si>
  <si>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</si>
  <si>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</si>
  <si>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</si>
  <si>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</si>
  <si>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</si>
  <si>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</si>
  <si>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</si>
  <si>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</si>
  <si>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</si>
  <si>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</si>
  <si>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</si>
  <si>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</si>
  <si>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</si>
  <si>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</si>
  <si>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</si>
  <si>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</si>
  <si>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</si>
  <si>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</si>
  <si>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</si>
  <si>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</si>
  <si>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</si>
  <si>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</si>
  <si>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</si>
  <si>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</si>
  <si>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</si>
  <si>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</si>
  <si>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</si>
  <si>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</si>
  <si>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</si>
  <si>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</si>
  <si>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</si>
  <si>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</si>
  <si>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</si>
  <si>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</si>
  <si>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</si>
  <si>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</si>
  <si>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</si>
  <si>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</si>
  <si>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</si>
  <si>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</si>
  <si>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</si>
  <si>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</si>
  <si>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</si>
  <si>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</si>
  <si>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</si>
  <si>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</si>
  <si>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</si>
  <si>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</si>
  <si>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</si>
  <si>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</si>
  <si>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</si>
  <si>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</si>
  <si>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</si>
  <si>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</si>
  <si>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</si>
  <si>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</si>
  <si>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</si>
  <si>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</si>
  <si>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</si>
  <si>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</si>
  <si>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</si>
  <si>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</si>
  <si>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</si>
  <si>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</si>
  <si>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</si>
  <si>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</si>
  <si>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</si>
  <si>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</si>
  <si>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</si>
  <si>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</si>
  <si>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</si>
  <si>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</si>
  <si>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</si>
  <si>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</si>
  <si>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</si>
  <si>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</si>
  <si>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</si>
  <si>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</si>
  <si>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</si>
  <si>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</si>
  <si>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</si>
  <si>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</si>
  <si>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</si>
  <si>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</si>
  <si>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</si>
  <si>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</si>
  <si>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</si>
  <si>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</si>
  <si>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</si>
  <si>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</si>
  <si>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</si>
  <si>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</si>
  <si>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</si>
  <si>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</si>
  <si>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</si>
  <si>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</si>
  <si>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</si>
  <si>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</si>
  <si>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</si>
  <si>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</si>
  <si>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</si>
  <si>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</si>
  <si>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</si>
  <si>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</si>
  <si>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</si>
  <si>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</si>
  <si>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</si>
  <si>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</si>
  <si>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</si>
  <si>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</si>
  <si>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</si>
  <si>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</si>
  <si>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</si>
  <si>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</si>
  <si>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</si>
  <si>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</si>
  <si>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</si>
  <si>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</si>
  <si>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</si>
  <si>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</si>
  <si>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</si>
  <si>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</si>
  <si>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</si>
  <si>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</si>
  <si>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</si>
  <si>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</si>
  <si>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</si>
  <si>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</si>
  <si>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</si>
  <si>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</si>
  <si>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</si>
  <si>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</si>
  <si>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</si>
  <si>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</si>
  <si>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</si>
  <si>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</si>
  <si>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</si>
  <si>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</si>
  <si>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</si>
  <si>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</si>
  <si>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</si>
  <si>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</si>
  <si>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</si>
  <si>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</si>
  <si>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</si>
  <si>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</si>
  <si>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</si>
  <si>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</si>
  <si>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</si>
  <si>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</si>
  <si>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</si>
  <si>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</si>
  <si>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</si>
  <si>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</si>
  <si>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</si>
  <si>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</si>
  <si>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</si>
  <si>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</si>
  <si>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</si>
  <si>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</si>
  <si>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</si>
  <si>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</si>
  <si>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</si>
  <si>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</si>
  <si>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</si>
  <si>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</si>
  <si>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</si>
  <si>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</si>
  <si>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</si>
  <si>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</si>
  <si>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</si>
  <si>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</si>
  <si>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</si>
  <si>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</si>
  <si>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</si>
  <si>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</si>
  <si>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</si>
  <si>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</si>
  <si>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</si>
  <si>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</si>
  <si>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</si>
  <si>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</si>
  <si>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</si>
  <si>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</si>
  <si>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</si>
  <si>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</si>
  <si>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</si>
  <si>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</si>
  <si>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</si>
  <si>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</si>
  <si>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</si>
  <si>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</si>
  <si>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</si>
  <si>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</si>
  <si>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</si>
  <si>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</si>
  <si>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</si>
  <si>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</si>
  <si>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</si>
  <si>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</si>
  <si>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</si>
  <si>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</si>
  <si>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</si>
  <si>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</si>
  <si>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</si>
  <si>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</si>
  <si>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</si>
  <si>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</si>
  <si>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</si>
  <si>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</si>
  <si>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</si>
  <si>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</si>
  <si>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</si>
  <si>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</si>
  <si>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</si>
  <si>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</si>
  <si>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</si>
  <si>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</si>
  <si>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</si>
  <si>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</si>
  <si>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</si>
  <si>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</si>
  <si>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</si>
  <si>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</si>
  <si>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</si>
  <si>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</si>
  <si>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</si>
  <si>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</si>
  <si>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</si>
  <si>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</si>
  <si>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</si>
  <si>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</si>
  <si>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</si>
  <si>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</si>
  <si>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</si>
  <si>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</si>
  <si>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</si>
  <si>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</si>
  <si>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</si>
  <si>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</si>
  <si>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</si>
  <si>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</si>
  <si>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</si>
  <si>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</si>
  <si>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</si>
  <si>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</si>
  <si>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</si>
  <si>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</si>
  <si>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</si>
  <si>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</si>
  <si>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</si>
  <si>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</si>
  <si>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</si>
  <si>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</si>
  <si>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</si>
  <si>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</si>
  <si>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</si>
  <si>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</si>
  <si>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</si>
  <si>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</si>
  <si>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</si>
  <si>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</si>
  <si>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</si>
  <si>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</si>
  <si>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</si>
  <si>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</si>
  <si>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</si>
  <si>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</si>
  <si>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</si>
  <si>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</si>
  <si>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</si>
  <si>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</si>
  <si>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</si>
  <si>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</si>
  <si>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</si>
  <si>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</si>
  <si>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</si>
  <si>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</si>
  <si>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</si>
  <si>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</si>
  <si>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</si>
  <si>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</si>
  <si>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</si>
  <si>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</si>
  <si>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</si>
  <si>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</si>
  <si>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</si>
  <si>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</si>
  <si>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</si>
  <si>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</si>
  <si>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</si>
  <si>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</si>
  <si>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</si>
  <si>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</si>
  <si>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</si>
  <si>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</si>
  <si>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</si>
  <si>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</si>
  <si>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</si>
  <si>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</si>
  <si>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</si>
  <si>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</si>
  <si>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</si>
  <si>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</si>
  <si>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</si>
  <si>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</si>
  <si>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</si>
  <si>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</si>
  <si>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</si>
  <si>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</si>
  <si>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</si>
  <si>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</si>
  <si>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</si>
  <si>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</si>
  <si>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</si>
  <si>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</si>
  <si>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</si>
  <si>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</si>
  <si>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</si>
  <si>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</si>
  <si>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</si>
  <si>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</si>
  <si>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</si>
  <si>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</si>
  <si>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</si>
  <si>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</si>
  <si>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</si>
  <si>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</si>
  <si>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</si>
  <si>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</si>
  <si>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</si>
  <si>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</si>
  <si>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</si>
  <si>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</si>
  <si>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</si>
  <si>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</si>
  <si>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</si>
  <si>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</si>
  <si>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</si>
  <si>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</si>
  <si>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</si>
  <si>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</si>
  <si>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</si>
  <si>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</si>
  <si>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</si>
  <si>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</si>
  <si>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</si>
  <si>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</si>
  <si>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</si>
  <si>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</si>
  <si>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</si>
  <si>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</si>
  <si>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</si>
  <si>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</si>
  <si>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</si>
  <si>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</si>
  <si>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</si>
  <si>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</si>
  <si>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</si>
  <si>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</si>
  <si>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</si>
  <si>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</si>
  <si>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</si>
  <si>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</si>
  <si>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</si>
  <si>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</si>
  <si>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</si>
  <si>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</si>
  <si>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</si>
  <si>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</si>
  <si>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</si>
  <si>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</si>
  <si>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</si>
  <si>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</si>
  <si>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</si>
  <si>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</si>
  <si>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</si>
  <si>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</si>
  <si>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</si>
  <si>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</si>
  <si>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</si>
  <si>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</si>
  <si>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</si>
  <si>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</si>
  <si>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</si>
  <si>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</si>
  <si>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</si>
  <si>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</si>
  <si>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</si>
  <si>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</si>
  <si>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</si>
  <si>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</si>
  <si>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</si>
  <si>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</si>
  <si>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</si>
  <si>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</si>
  <si>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</si>
  <si>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</si>
  <si>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</si>
  <si>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</si>
  <si>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</si>
  <si>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</si>
  <si>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</si>
  <si>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</si>
  <si>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</si>
  <si>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</si>
  <si>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</si>
  <si>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</si>
  <si>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</si>
  <si>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</si>
  <si>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</si>
  <si>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</si>
  <si>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</si>
  <si>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</si>
  <si>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</si>
  <si>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</si>
  <si>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</si>
  <si>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</si>
  <si>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</si>
  <si>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</si>
  <si>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</si>
  <si>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</si>
  <si>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</si>
  <si>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</si>
  <si>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</si>
  <si>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</si>
  <si>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</si>
  <si>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</si>
  <si>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</si>
  <si>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</si>
  <si>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</si>
  <si>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</si>
  <si>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</si>
  <si>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</si>
  <si>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</si>
  <si>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</si>
  <si>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</si>
  <si>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</si>
  <si>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</si>
  <si>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</si>
  <si>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</si>
  <si>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</si>
  <si>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</si>
  <si>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</si>
  <si>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</si>
  <si>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</si>
  <si>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</si>
  <si>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</si>
  <si>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</si>
  <si>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</si>
  <si>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</si>
  <si>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</si>
  <si>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</si>
  <si>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</si>
  <si>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</si>
  <si>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</si>
  <si>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</si>
  <si>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</si>
  <si>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</si>
  <si>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</si>
  <si>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</si>
  <si>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</si>
  <si>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</si>
  <si>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</si>
  <si>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</si>
  <si>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</si>
  <si>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</si>
  <si>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</si>
  <si>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</si>
  <si>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</si>
  <si>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</si>
  <si>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</si>
  <si>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</si>
  <si>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</si>
  <si>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</si>
  <si>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</si>
  <si>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</si>
  <si>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</si>
  <si>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</si>
  <si>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</si>
  <si>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</si>
  <si>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</si>
  <si>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</si>
  <si>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</si>
  <si>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</si>
  <si>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</si>
  <si>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</si>
  <si>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</si>
  <si>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</si>
  <si>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</si>
  <si>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</si>
  <si>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</si>
  <si>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</si>
  <si>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</si>
  <si>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</si>
  <si>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</si>
  <si>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</si>
  <si>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</si>
  <si>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</si>
  <si>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</si>
  <si>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</si>
  <si>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</si>
  <si>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</si>
  <si>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</si>
  <si>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</si>
  <si>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</si>
  <si>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</si>
  <si>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</si>
  <si>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</si>
  <si>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</si>
  <si>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</si>
  <si>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</si>
  <si>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</si>
  <si>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</si>
  <si>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</si>
  <si>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</si>
  <si>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</si>
  <si>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</si>
  <si>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</si>
  <si>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</si>
  <si>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</si>
  <si>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</si>
  <si>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</si>
  <si>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</si>
  <si>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</si>
  <si>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</si>
  <si>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</si>
  <si>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</si>
  <si>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</si>
  <si>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</si>
  <si>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</si>
  <si>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</si>
  <si>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</si>
  <si>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</si>
  <si>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</si>
  <si>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</si>
  <si>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</si>
  <si>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</si>
  <si>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</si>
  <si>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</si>
  <si>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</si>
  <si>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</si>
  <si>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</si>
  <si>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</si>
  <si>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</si>
  <si>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</si>
  <si>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</si>
  <si>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</si>
  <si>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</si>
  <si>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</si>
  <si>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</si>
  <si>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</si>
  <si>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</si>
  <si>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</si>
  <si>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</si>
  <si>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</si>
  <si>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</si>
  <si>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</si>
  <si>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</si>
  <si>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</si>
  <si>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</si>
  <si>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</si>
  <si>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</si>
  <si>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</si>
  <si>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</si>
  <si>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</si>
  <si>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</si>
  <si>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</si>
  <si>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</si>
  <si>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</si>
  <si>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</si>
  <si>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</si>
  <si>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</si>
  <si>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</si>
  <si>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</si>
  <si>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</si>
  <si>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</si>
  <si>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</si>
  <si>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</si>
  <si>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</si>
  <si>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</si>
  <si>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</si>
  <si>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</si>
  <si>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</si>
  <si>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</si>
  <si>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</si>
  <si>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</si>
  <si>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</si>
  <si>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</si>
  <si>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</si>
  <si>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</si>
  <si>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</si>
  <si>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</si>
  <si>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</si>
  <si>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</si>
  <si>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</si>
  <si>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</si>
  <si>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</si>
  <si>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</si>
  <si>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</si>
  <si>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</si>
  <si>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</si>
  <si>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</si>
  <si>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</si>
  <si>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</si>
  <si>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</si>
  <si>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</si>
  <si>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</si>
  <si>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</si>
  <si>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</si>
  <si>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</si>
  <si>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</si>
  <si>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</si>
  <si>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</si>
  <si>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</si>
  <si>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</si>
  <si>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</si>
  <si>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</si>
  <si>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</si>
  <si>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</si>
  <si>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</si>
  <si>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</si>
  <si>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</si>
  <si>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</si>
  <si>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</si>
  <si>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</si>
  <si>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</si>
  <si>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</si>
  <si>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</si>
  <si>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</si>
  <si>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</si>
  <si>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</si>
  <si>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</si>
  <si>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</si>
  <si>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</si>
  <si>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</si>
  <si>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</si>
  <si>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</si>
  <si>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</si>
  <si>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</si>
  <si>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</si>
  <si>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</si>
  <si>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</si>
  <si>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</si>
  <si>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</si>
  <si>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</si>
  <si>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</si>
  <si>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</si>
  <si>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</si>
  <si>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</si>
  <si>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</si>
  <si>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</si>
  <si>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</si>
  <si>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</si>
  <si>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</si>
  <si>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</si>
  <si>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</si>
  <si>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</si>
  <si>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</si>
  <si>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</si>
  <si>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</si>
  <si>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</si>
  <si>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</si>
  <si>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</si>
  <si>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</si>
  <si>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</si>
  <si>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</si>
  <si>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</si>
  <si>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</si>
  <si>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</si>
  <si>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</si>
  <si>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</si>
  <si>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</si>
  <si>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</si>
  <si>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</si>
  <si>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</si>
  <si>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</si>
  <si>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</si>
  <si>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</si>
  <si>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</si>
  <si>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</si>
  <si>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</si>
  <si>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</si>
  <si>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</si>
  <si>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</si>
  <si>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</si>
  <si>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</si>
  <si>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</si>
  <si>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</si>
  <si>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</si>
  <si>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</si>
  <si>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</si>
  <si>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</si>
  <si>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</si>
  <si>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</si>
  <si>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</si>
  <si>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</si>
  <si>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</si>
  <si>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</si>
  <si>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</si>
  <si>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</si>
  <si>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</si>
  <si>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</si>
  <si>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</si>
  <si>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</si>
  <si>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</si>
  <si>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</si>
  <si>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</si>
  <si>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</si>
  <si>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</si>
  <si>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</si>
  <si>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</si>
  <si>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</si>
  <si>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</si>
  <si>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</si>
  <si>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</si>
  <si>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</si>
  <si>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</si>
  <si>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</si>
  <si>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</si>
  <si>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</si>
  <si>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</si>
  <si>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</si>
  <si>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</si>
  <si>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</si>
  <si>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</si>
  <si>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</si>
  <si>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</si>
  <si>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</si>
  <si>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</si>
  <si>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</si>
  <si>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</si>
  <si>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</si>
  <si>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</si>
  <si>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</si>
  <si>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</si>
  <si>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</si>
  <si>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</si>
  <si>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</si>
  <si>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</si>
  <si>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</si>
  <si>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</si>
  <si>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</si>
  <si>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</si>
  <si>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</si>
  <si>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</si>
  <si>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</si>
  <si>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</si>
  <si>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</si>
  <si>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</si>
  <si>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</si>
  <si>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</si>
  <si>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</si>
  <si>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</si>
  <si>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</si>
  <si>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</si>
  <si>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</si>
  <si>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</si>
  <si>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</si>
  <si>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</si>
  <si>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</si>
  <si>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</si>
  <si>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</si>
  <si>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</si>
  <si>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</si>
  <si>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</si>
  <si>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</si>
  <si>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</si>
  <si>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</si>
  <si>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</si>
  <si>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</si>
  <si>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</si>
  <si>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</si>
  <si>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</si>
  <si>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</si>
  <si>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</si>
  <si>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</si>
  <si>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</si>
  <si>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</si>
  <si>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</si>
  <si>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</si>
  <si>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</si>
  <si>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</si>
  <si>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</si>
  <si>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</si>
  <si>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</si>
  <si>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</si>
  <si>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</si>
  <si>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</si>
  <si>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</si>
  <si>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</si>
  <si>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</si>
  <si>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</si>
  <si>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</si>
  <si>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</si>
  <si>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</si>
  <si>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</si>
  <si>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</si>
  <si>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</si>
  <si>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</si>
  <si>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</si>
  <si>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</si>
  <si>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</si>
  <si>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</si>
  <si>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</si>
  <si>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</si>
  <si>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</si>
  <si>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</si>
  <si>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</si>
  <si>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</si>
  <si>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</si>
  <si>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</si>
  <si>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</si>
  <si>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</si>
  <si>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</si>
  <si>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</si>
  <si>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</si>
  <si>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</si>
  <si>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</si>
  <si>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</si>
  <si>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</si>
  <si>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</si>
  <si>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</si>
  <si>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</si>
  <si>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</si>
  <si>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</si>
  <si>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</si>
  <si>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</si>
  <si>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</si>
  <si>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</si>
  <si>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</si>
  <si>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</si>
  <si>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</si>
  <si>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</si>
  <si>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</si>
  <si>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</si>
  <si>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</si>
  <si>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</si>
  <si>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</si>
  <si>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</si>
  <si>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</si>
  <si>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</si>
  <si>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</si>
  <si>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</si>
  <si>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</si>
  <si>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</si>
  <si>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</si>
  <si>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</si>
  <si>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</si>
  <si>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</si>
  <si>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</si>
  <si>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</si>
  <si>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</si>
  <si>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</si>
  <si>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</si>
  <si>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</si>
  <si>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</si>
  <si>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</si>
  <si>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</si>
  <si>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</si>
  <si>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</si>
  <si>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</si>
  <si>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</si>
  <si>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</si>
  <si>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</si>
  <si>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</si>
  <si>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</si>
  <si>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</si>
  <si>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</si>
  <si>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</si>
  <si>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</si>
  <si>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</si>
  <si>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</si>
  <si>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</si>
  <si>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</si>
  <si>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</si>
  <si>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</si>
  <si>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</si>
  <si>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</si>
  <si>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</si>
  <si>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</si>
  <si>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</si>
  <si>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</si>
  <si>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</si>
  <si>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</si>
  <si>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</si>
  <si>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</si>
  <si>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</si>
  <si>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</si>
  <si>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</si>
  <si>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</si>
  <si>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</si>
  <si>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</si>
  <si>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</si>
  <si>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</si>
  <si>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</si>
  <si>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</si>
  <si>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</si>
  <si>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</si>
  <si>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</si>
  <si>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</si>
  <si>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</si>
  <si>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</si>
  <si>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</si>
  <si>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</si>
  <si>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</si>
  <si>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</si>
  <si>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</si>
  <si>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</si>
  <si>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</si>
  <si>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</si>
  <si>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</si>
  <si>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</si>
  <si>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</si>
  <si>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</si>
  <si>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</si>
  <si>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</si>
  <si>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</si>
  <si>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</si>
  <si>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</si>
  <si>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</si>
  <si>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</si>
  <si>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</si>
  <si>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</si>
  <si>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</si>
  <si>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</si>
  <si>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</si>
  <si>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</si>
  <si>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</si>
  <si>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</si>
  <si>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</si>
  <si>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</si>
  <si>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</si>
  <si>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</si>
  <si>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</si>
  <si>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</si>
  <si>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</si>
  <si>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</si>
  <si>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</si>
  <si>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</si>
  <si>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</si>
  <si>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</si>
  <si>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</si>
  <si>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</si>
  <si>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</si>
  <si>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</si>
  <si>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</si>
  <si>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</si>
  <si>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</si>
  <si>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</si>
  <si>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</si>
  <si>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</si>
  <si>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</si>
  <si>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</si>
  <si>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</si>
  <si>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</si>
  <si>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</si>
  <si>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</si>
  <si>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</si>
  <si>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</si>
  <si>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</si>
  <si>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</si>
  <si>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</si>
  <si>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</si>
  <si>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</si>
  <si>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</si>
  <si>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</si>
  <si>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</si>
  <si>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</si>
  <si>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</si>
  <si>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</si>
  <si>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</si>
  <si>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</si>
  <si>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</si>
  <si>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</si>
  <si>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</si>
  <si>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</si>
  <si>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</si>
  <si>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</si>
  <si>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</si>
  <si>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</si>
  <si>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</si>
  <si>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</si>
  <si>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</si>
  <si>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</si>
  <si>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</si>
  <si>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</si>
  <si>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</si>
  <si>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</si>
  <si>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</si>
  <si>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</si>
  <si>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</si>
  <si>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</si>
  <si>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</si>
  <si>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</si>
  <si>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</si>
  <si>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</si>
  <si>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</si>
  <si>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</si>
  <si>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</si>
  <si>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</si>
  <si>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</si>
  <si>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</si>
  <si>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</si>
  <si>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</si>
  <si>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</si>
  <si>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</si>
  <si>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</si>
  <si>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</si>
  <si>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</si>
  <si>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</si>
  <si>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</si>
  <si>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</si>
  <si>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</si>
  <si>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</si>
  <si>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</si>
  <si>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</si>
  <si>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</si>
  <si>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</si>
  <si>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</si>
  <si>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</si>
  <si>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</si>
  <si>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</si>
  <si>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</si>
  <si>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</si>
  <si>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</si>
  <si>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</si>
  <si>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</si>
  <si>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</si>
  <si>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</si>
  <si>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</si>
  <si>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</si>
  <si>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</si>
  <si>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</si>
  <si>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</si>
  <si>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</si>
  <si>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</si>
  <si>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</si>
  <si>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</si>
  <si>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</si>
  <si>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</si>
  <si>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</si>
  <si>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</si>
  <si>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</si>
  <si>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</si>
  <si>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</si>
  <si>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</si>
  <si>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</si>
  <si>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</si>
  <si>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</si>
  <si>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</si>
  <si>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</si>
  <si>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</si>
  <si>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</si>
  <si>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</si>
  <si>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</si>
  <si>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</si>
  <si>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</si>
  <si>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</si>
  <si>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</si>
  <si>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</si>
  <si>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</si>
  <si>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</si>
  <si>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</si>
  <si>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</si>
  <si>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</si>
  <si>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</si>
  <si>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</si>
  <si>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</si>
  <si>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</si>
  <si>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</si>
  <si>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</si>
  <si>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</si>
  <si>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</si>
  <si>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</si>
  <si>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</si>
  <si>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</si>
  <si>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</si>
  <si>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</si>
  <si>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</si>
  <si>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</si>
  <si>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</si>
  <si>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</si>
  <si>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</si>
  <si>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</si>
  <si>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</si>
  <si>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</si>
  <si>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</si>
  <si>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</si>
  <si>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</si>
  <si>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</si>
  <si>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</si>
  <si>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</si>
  <si>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</si>
  <si>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</si>
  <si>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</si>
  <si>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</si>
  <si>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</si>
  <si>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</si>
  <si>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</si>
  <si>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</si>
  <si>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</si>
  <si>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</si>
  <si>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</si>
  <si>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</si>
  <si>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</si>
  <si>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</si>
  <si>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</si>
  <si>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</si>
  <si>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</si>
  <si>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</si>
  <si>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</si>
  <si>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</si>
  <si>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</si>
  <si>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</si>
  <si>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</si>
  <si>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</si>
  <si>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</si>
  <si>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</si>
  <si>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</si>
  <si>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</si>
  <si>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</si>
  <si>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</si>
  <si>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</si>
  <si>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</si>
  <si>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</si>
  <si>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</si>
  <si>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</si>
  <si>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</si>
  <si>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</si>
  <si>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</si>
  <si>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</si>
  <si>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</si>
  <si>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</si>
  <si>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</si>
  <si>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</si>
  <si>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</si>
  <si>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</si>
  <si>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</si>
  <si>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</si>
  <si>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</si>
  <si>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</si>
  <si>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</si>
  <si>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</si>
  <si>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</si>
  <si>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</si>
  <si>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</si>
  <si>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</si>
  <si>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</si>
  <si>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</si>
  <si>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</si>
  <si>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</si>
  <si>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</si>
  <si>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</si>
  <si>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</si>
  <si>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</si>
  <si>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</si>
  <si>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</si>
  <si>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</si>
  <si>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</si>
  <si>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</si>
  <si>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</si>
  <si>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</si>
  <si>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</si>
  <si>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</si>
  <si>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</si>
  <si>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</si>
  <si>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</si>
  <si>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</si>
  <si>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</si>
  <si>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</si>
  <si>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</si>
  <si>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</si>
  <si>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</si>
  <si>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</si>
  <si>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</si>
  <si>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</si>
  <si>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</si>
  <si>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</si>
  <si>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</si>
  <si>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</si>
  <si>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</si>
  <si>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</si>
  <si>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</si>
  <si>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</si>
  <si>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</si>
  <si>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</si>
  <si>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</si>
  <si>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</si>
  <si>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</si>
  <si>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</si>
  <si>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</si>
  <si>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</si>
  <si>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</si>
  <si>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</si>
  <si>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</si>
  <si>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</si>
  <si>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</si>
  <si>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</si>
  <si>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</si>
  <si>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</si>
  <si>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</si>
  <si>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</si>
  <si>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</si>
  <si>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</si>
  <si>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</si>
  <si>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</si>
  <si>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</si>
  <si>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</si>
  <si>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</si>
  <si>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</si>
  <si>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</si>
  <si>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</si>
  <si>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</si>
  <si>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</si>
  <si>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</si>
  <si>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</si>
  <si>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</si>
  <si>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</si>
  <si>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</si>
  <si>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</si>
  <si>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</si>
  <si>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</si>
  <si>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</si>
  <si>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</si>
  <si>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</si>
  <si>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</si>
  <si>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</si>
  <si>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</si>
  <si>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</si>
  <si>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</si>
  <si>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</si>
  <si>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</si>
  <si>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</si>
  <si>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</si>
  <si>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</si>
  <si>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</si>
  <si>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</si>
  <si>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</si>
  <si>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</si>
  <si>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</si>
  <si>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</si>
  <si>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</si>
  <si>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</si>
  <si>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</si>
  <si>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</si>
  <si>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</si>
  <si>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</si>
  <si>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</si>
  <si>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</si>
  <si>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</si>
  <si>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</si>
  <si>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</si>
  <si>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</si>
  <si>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</si>
  <si>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</si>
  <si>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</si>
  <si>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</si>
  <si>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</si>
  <si>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</si>
  <si>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</si>
  <si>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</si>
  <si>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</si>
  <si>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</si>
  <si>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</si>
  <si>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</si>
  <si>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</si>
  <si>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</si>
  <si>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</si>
  <si>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</si>
  <si>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</si>
  <si>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</si>
  <si>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</si>
  <si>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</si>
  <si>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</si>
  <si>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</si>
  <si>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</si>
  <si>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</si>
  <si>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</si>
  <si>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</si>
  <si>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</si>
  <si>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</si>
  <si>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</si>
  <si>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</si>
  <si>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</si>
  <si>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</si>
  <si>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</si>
  <si>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</si>
  <si>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</si>
  <si>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</si>
  <si>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</si>
  <si>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</si>
  <si>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</si>
  <si>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</si>
  <si>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</si>
  <si>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</si>
  <si>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</si>
  <si>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</si>
  <si>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</si>
  <si>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</si>
  <si>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</si>
  <si>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</si>
  <si>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</si>
  <si>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</si>
  <si>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</si>
  <si>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</si>
  <si>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</si>
  <si>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</si>
  <si>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</si>
  <si>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</si>
  <si>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</si>
  <si>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</si>
  <si>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</si>
  <si>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</si>
  <si>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</si>
  <si>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</si>
  <si>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</si>
  <si>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</si>
  <si>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</si>
  <si>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</si>
  <si>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</si>
  <si>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</si>
  <si>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</si>
  <si>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</si>
  <si>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</si>
  <si>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</si>
  <si>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</si>
  <si>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</si>
  <si>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</si>
  <si>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</si>
  <si>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</si>
  <si>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</si>
  <si>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</si>
  <si>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</si>
  <si>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</si>
  <si>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</si>
  <si>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</si>
  <si>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</si>
  <si>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</si>
  <si>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</si>
  <si>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</si>
  <si>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</si>
  <si>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</si>
  <si>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</si>
  <si>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</si>
  <si>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</si>
  <si>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</si>
  <si>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</si>
  <si>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</si>
  <si>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</si>
  <si>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</si>
  <si>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</si>
  <si>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</si>
  <si>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</si>
  <si>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</si>
  <si>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</si>
  <si>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</si>
  <si>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</si>
  <si>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</si>
  <si>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</si>
  <si>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</si>
  <si>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</si>
  <si>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</si>
  <si>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</si>
  <si>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</si>
  <si>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</si>
  <si>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</si>
  <si>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</si>
  <si>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</si>
  <si>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</si>
  <si>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</si>
  <si>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</si>
  <si>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</si>
  <si>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</si>
  <si>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</si>
  <si>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</si>
  <si>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</si>
  <si>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</si>
  <si>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</si>
  <si>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</si>
  <si>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</si>
  <si>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</si>
  <si>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</si>
  <si>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</si>
  <si>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</si>
  <si>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</si>
  <si>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</si>
  <si>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</si>
  <si>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</si>
  <si>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</si>
  <si>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</si>
  <si>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</si>
  <si>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</si>
  <si>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</si>
  <si>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</si>
  <si>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</si>
  <si>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</si>
  <si>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</si>
  <si>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</si>
  <si>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</si>
  <si>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</si>
  <si>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</si>
  <si>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</si>
  <si>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</si>
  <si>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</si>
  <si>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</si>
  <si>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</si>
  <si>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</si>
  <si>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</si>
  <si>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</si>
  <si>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</si>
  <si>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</si>
  <si>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</si>
  <si>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</si>
  <si>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</si>
  <si>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</si>
  <si>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</si>
  <si>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</si>
  <si>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</si>
  <si>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</si>
  <si>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</si>
  <si>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</si>
  <si>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</si>
  <si>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</si>
  <si>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</si>
  <si>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</si>
  <si>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</si>
  <si>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</si>
  <si>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</si>
  <si>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</si>
  <si>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</si>
  <si>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</si>
  <si>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</si>
  <si>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</si>
  <si>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</si>
  <si>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</si>
  <si>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</si>
  <si>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</si>
  <si>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</si>
  <si>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</si>
  <si>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</si>
  <si>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</si>
  <si>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</si>
  <si>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</si>
  <si>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</si>
  <si>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</si>
  <si>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</si>
  <si>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</si>
  <si>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</si>
  <si>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</si>
  <si>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</si>
  <si>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</si>
  <si>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</si>
  <si>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</si>
  <si>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</si>
  <si>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</si>
  <si>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</si>
  <si>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</si>
  <si>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</si>
  <si>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</si>
  <si>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</si>
  <si>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</si>
  <si>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</si>
  <si>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</si>
  <si>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</si>
  <si>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</si>
  <si>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</si>
  <si>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</si>
  <si>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</si>
  <si>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</si>
  <si>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</si>
  <si>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</si>
  <si>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</si>
  <si>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</si>
  <si>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</si>
  <si>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</si>
  <si>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</si>
  <si>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</si>
  <si>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</si>
  <si>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</si>
  <si>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</si>
  <si>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</si>
  <si>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</si>
  <si>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</si>
  <si>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</si>
  <si>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</si>
  <si>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</si>
  <si>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</si>
  <si>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</si>
  <si>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</si>
  <si>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</si>
  <si>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</si>
  <si>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</si>
  <si>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</si>
  <si>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</si>
  <si>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</si>
  <si>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</si>
  <si>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</si>
  <si>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</si>
  <si>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</si>
  <si>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</si>
  <si>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</si>
  <si>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</si>
  <si>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</si>
  <si>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</si>
  <si>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</si>
  <si>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</si>
  <si>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</si>
  <si>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</si>
  <si>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</si>
  <si>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</si>
  <si>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</si>
  <si>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</si>
  <si>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</si>
  <si>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</si>
  <si>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</si>
  <si>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</si>
  <si>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</si>
  <si>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</si>
  <si>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</si>
  <si>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</si>
  <si>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</si>
  <si>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</si>
  <si>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</si>
  <si>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</si>
  <si>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</si>
  <si>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</si>
  <si>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</si>
  <si>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</si>
  <si>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</si>
  <si>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</si>
  <si>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</si>
  <si>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</si>
  <si>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</si>
  <si>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</si>
  <si>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</si>
  <si>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</si>
  <si>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</si>
  <si>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</si>
  <si>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</si>
  <si>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</si>
  <si>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</si>
  <si>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</si>
  <si>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</si>
  <si>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</si>
  <si>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</si>
  <si>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</si>
  <si>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</si>
  <si>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</si>
  <si>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</si>
  <si>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</si>
  <si>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</si>
  <si>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</si>
  <si>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</si>
  <si>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</si>
  <si>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</si>
  <si>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</si>
  <si>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</si>
  <si>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</si>
  <si>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</si>
  <si>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</si>
  <si>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</si>
  <si>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</si>
  <si>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</si>
  <si>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</si>
  <si>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</si>
  <si>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</si>
  <si>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</si>
  <si>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</si>
  <si>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</si>
  <si>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</si>
  <si>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</si>
  <si>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</si>
  <si>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</si>
  <si>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</si>
  <si>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</si>
  <si>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</si>
  <si>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</si>
  <si>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</si>
  <si>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</si>
  <si>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</si>
  <si>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</si>
  <si>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</si>
  <si>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</si>
  <si>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</si>
  <si>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</si>
  <si>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</si>
  <si>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</si>
  <si>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</si>
  <si>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</si>
  <si>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</si>
  <si>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</si>
  <si>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</si>
  <si>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</si>
  <si>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</si>
  <si>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</si>
  <si>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</si>
  <si>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</si>
  <si>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</si>
  <si>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</si>
  <si>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</si>
  <si>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</si>
  <si>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</si>
  <si>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</si>
  <si>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</si>
  <si>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</si>
  <si>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</si>
  <si>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</si>
  <si>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</si>
  <si>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</si>
  <si>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</si>
  <si>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</si>
  <si>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</si>
  <si>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</si>
  <si>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</si>
  <si>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</si>
  <si>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</si>
  <si>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</si>
  <si>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</si>
  <si>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</si>
  <si>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</si>
  <si>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</si>
  <si>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</si>
  <si>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</si>
  <si>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</si>
  <si>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</si>
  <si>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</si>
  <si>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</si>
  <si>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</si>
  <si>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</si>
  <si>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</si>
  <si>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</si>
  <si>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</si>
  <si>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</si>
  <si>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</si>
  <si>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</si>
  <si>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</si>
  <si>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</si>
  <si>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</si>
  <si>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</si>
  <si>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</si>
  <si>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</si>
  <si>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</si>
  <si>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</si>
  <si>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</si>
  <si>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</si>
  <si>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</si>
  <si>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</si>
  <si>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</si>
  <si>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</si>
  <si>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</si>
  <si>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</si>
  <si>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</si>
  <si>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</si>
  <si>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</si>
  <si>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</si>
  <si>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</si>
  <si>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</si>
  <si>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</si>
  <si>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</si>
  <si>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</si>
  <si>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</si>
  <si>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</si>
  <si>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</si>
  <si>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</si>
  <si>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</si>
  <si>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</si>
  <si>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</si>
  <si>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</si>
  <si>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</si>
  <si>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</si>
  <si>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</si>
  <si>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</si>
  <si>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</si>
  <si>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</si>
  <si>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</si>
  <si>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</si>
  <si>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</si>
  <si>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</si>
  <si>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</si>
  <si>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</si>
  <si>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</si>
  <si>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</si>
  <si>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</si>
  <si>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</si>
  <si>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</si>
  <si>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</si>
  <si>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</si>
  <si>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</si>
  <si>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</si>
  <si>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</si>
  <si>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</si>
  <si>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</si>
  <si>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</si>
  <si>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</si>
  <si>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</si>
  <si>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</si>
  <si>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</si>
  <si>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</si>
  <si>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</si>
  <si>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</si>
  <si>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</si>
  <si>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</si>
  <si>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</si>
  <si>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</si>
  <si>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</si>
  <si>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</si>
  <si>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</si>
  <si>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</si>
  <si>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</si>
  <si>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</si>
  <si>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</si>
  <si>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</si>
  <si>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</si>
  <si>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</si>
  <si>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</si>
  <si>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</si>
  <si>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</si>
  <si>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</si>
  <si>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</si>
  <si>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</si>
  <si>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</si>
  <si>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</si>
  <si>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</si>
  <si>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</si>
  <si>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</si>
  <si>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</si>
  <si>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</si>
  <si>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</si>
  <si>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</si>
  <si>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</si>
  <si>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</si>
  <si>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</si>
  <si>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</si>
  <si>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</si>
  <si>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</si>
  <si>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</si>
  <si>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</si>
  <si>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</si>
  <si>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</si>
  <si>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</si>
  <si>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</si>
  <si>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</si>
  <si>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</si>
  <si>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</si>
  <si>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</si>
  <si>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</si>
  <si>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</si>
  <si>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</si>
  <si>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</si>
  <si>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</si>
  <si>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</si>
  <si>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</si>
  <si>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</si>
  <si>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</si>
  <si>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</si>
  <si>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</si>
  <si>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</si>
  <si>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</si>
  <si>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</si>
  <si>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</si>
  <si>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</si>
  <si>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</si>
  <si>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</si>
  <si>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</si>
  <si>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</si>
  <si>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</si>
  <si>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</si>
  <si>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</si>
  <si>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</si>
  <si>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</si>
  <si>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</si>
  <si>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</si>
  <si>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</si>
  <si>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</si>
  <si>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</si>
  <si>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</si>
  <si>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</si>
  <si>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</si>
  <si>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</si>
  <si>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</si>
  <si>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</si>
  <si>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</si>
  <si>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</si>
  <si>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</si>
  <si>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</si>
  <si>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</si>
  <si>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</si>
  <si>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</si>
  <si>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</si>
  <si>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</si>
  <si>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</si>
  <si>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</si>
  <si>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</si>
  <si>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</si>
  <si>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</si>
  <si>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</si>
  <si>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</si>
  <si>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</si>
  <si>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</si>
  <si>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</si>
  <si>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</si>
  <si>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</si>
  <si>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</si>
  <si>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</si>
  <si>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</si>
  <si>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</si>
  <si>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</si>
  <si>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</si>
  <si>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</si>
  <si>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</si>
  <si>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</si>
  <si>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</si>
  <si>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</si>
  <si>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</si>
  <si>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</si>
  <si>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</si>
  <si>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</si>
  <si>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</si>
  <si>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</si>
  <si>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</si>
  <si>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</si>
  <si>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</si>
  <si>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</si>
  <si>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</si>
  <si>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</si>
  <si>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</si>
  <si>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</si>
  <si>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</si>
  <si>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</si>
  <si>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</si>
  <si>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</si>
  <si>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</si>
  <si>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</si>
  <si>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</si>
  <si>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</si>
  <si>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</si>
  <si>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</si>
  <si>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</si>
  <si>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</si>
  <si>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</si>
  <si>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</si>
  <si>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</si>
  <si>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</si>
  <si>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</si>
  <si>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</si>
  <si>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</si>
  <si>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</si>
  <si>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</si>
  <si>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</si>
  <si>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</si>
  <si>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</si>
  <si>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</si>
  <si>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</si>
  <si>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</si>
  <si>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</si>
  <si>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</si>
  <si>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</si>
  <si>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</si>
  <si>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</si>
  <si>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</si>
  <si>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</si>
  <si>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</si>
  <si>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</si>
  <si>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</si>
  <si>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</si>
  <si>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</si>
  <si>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</si>
  <si>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</si>
  <si>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</si>
  <si>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</si>
  <si>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</si>
  <si>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</si>
  <si>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</si>
  <si>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</si>
  <si>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</si>
  <si>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</si>
  <si>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</si>
  <si>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</si>
  <si>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</si>
  <si>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</si>
  <si>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</si>
  <si>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</si>
  <si>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</si>
  <si>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</si>
  <si>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</si>
  <si>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</si>
  <si>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</si>
  <si>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</si>
  <si>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</si>
  <si>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</si>
  <si>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</si>
  <si>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</si>
  <si>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</si>
  <si>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</si>
  <si>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</si>
  <si>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</si>
  <si>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</si>
  <si>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</si>
  <si>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</si>
  <si>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</si>
  <si>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</si>
  <si>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</si>
  <si>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</si>
  <si>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</si>
  <si>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</si>
  <si>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</si>
  <si>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</si>
  <si>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</si>
  <si>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</si>
  <si>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</si>
  <si>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</si>
  <si>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</si>
  <si>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</si>
  <si>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</si>
  <si>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</si>
  <si>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</si>
  <si>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</si>
  <si>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</si>
  <si>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</si>
  <si>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</si>
  <si>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</si>
  <si>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</si>
  <si>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</si>
  <si>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</si>
  <si>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</si>
  <si>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</si>
  <si>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</si>
  <si>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</si>
  <si>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</si>
  <si>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</si>
  <si>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</si>
  <si>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</si>
  <si>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</si>
  <si>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</si>
  <si>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</si>
  <si>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</si>
  <si>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</si>
  <si>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</si>
  <si>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</si>
  <si>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</si>
  <si>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</si>
  <si>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</si>
  <si>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</si>
  <si>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</si>
  <si>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</si>
  <si>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</si>
  <si>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</si>
  <si>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</si>
  <si>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</si>
  <si>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</si>
  <si>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</si>
  <si>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</si>
  <si>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</si>
  <si>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</si>
  <si>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</si>
  <si>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</si>
  <si>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</si>
  <si>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</si>
  <si>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</si>
  <si>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</si>
  <si>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</si>
  <si>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</si>
  <si>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</si>
  <si>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</si>
  <si>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</si>
  <si>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</si>
  <si>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</si>
  <si>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</si>
  <si>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</si>
  <si>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</si>
  <si>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</si>
  <si>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</si>
  <si>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</si>
  <si>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</si>
  <si>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</si>
  <si>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</si>
  <si>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</si>
  <si>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</si>
  <si>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</si>
  <si>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</si>
  <si>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</si>
  <si>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</si>
  <si>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</si>
  <si>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</si>
  <si>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</si>
  <si>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</si>
  <si>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</si>
  <si>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</si>
  <si>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</si>
  <si>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</si>
  <si>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</si>
  <si>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</si>
  <si>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</si>
  <si>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</si>
  <si>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</si>
  <si>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</si>
  <si>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</si>
  <si>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</si>
  <si>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</si>
  <si>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</si>
  <si>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</si>
  <si>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</si>
  <si>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</si>
  <si>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</si>
  <si>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</si>
  <si>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</si>
  <si>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</si>
  <si>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</si>
  <si>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</si>
  <si>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</si>
  <si>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</si>
  <si>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</si>
  <si>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</si>
  <si>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</si>
  <si>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</si>
  <si>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</si>
  <si>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</si>
  <si>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</si>
  <si>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</si>
  <si>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</si>
  <si>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</si>
  <si>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</si>
  <si>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</si>
  <si>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</si>
  <si>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</si>
  <si>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</si>
  <si>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</si>
  <si>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</si>
  <si>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</si>
  <si>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</si>
  <si>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</si>
  <si>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</si>
  <si>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</si>
  <si>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</si>
  <si>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</si>
  <si>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</si>
  <si>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</si>
  <si>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</si>
  <si>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</si>
  <si>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</si>
  <si>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</si>
  <si>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</si>
  <si>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</si>
  <si>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</si>
  <si>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</si>
  <si>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</si>
  <si>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</si>
  <si>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</si>
  <si>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</si>
  <si>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</si>
  <si>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</si>
  <si>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</si>
  <si>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</si>
  <si>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</si>
  <si>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</si>
  <si>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</si>
  <si>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</si>
  <si>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</si>
  <si>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</si>
  <si>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</si>
  <si>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</si>
  <si>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</si>
  <si>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</si>
  <si>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</si>
  <si>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</si>
  <si>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</si>
  <si>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</si>
  <si>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</si>
  <si>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</si>
  <si>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</si>
  <si>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</si>
  <si>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</si>
  <si>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</si>
  <si>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</si>
  <si>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</si>
  <si>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</si>
  <si>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</si>
  <si>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</si>
  <si>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</si>
  <si>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</si>
  <si>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</si>
  <si>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</si>
  <si>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</si>
  <si>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</si>
  <si>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</si>
  <si>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</si>
  <si>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</si>
  <si>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</si>
  <si>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</si>
  <si>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</si>
  <si>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</si>
  <si>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</si>
  <si>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</si>
  <si>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</si>
  <si>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</si>
  <si>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</si>
  <si>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</si>
  <si>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</si>
  <si>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</si>
  <si>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</si>
  <si>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</si>
  <si>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</si>
  <si>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</si>
  <si>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</si>
  <si>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</si>
  <si>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</si>
  <si>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</si>
  <si>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</si>
  <si>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</si>
  <si>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</si>
  <si>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</si>
  <si>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</si>
  <si>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</si>
  <si>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</si>
  <si>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</si>
  <si>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</si>
  <si>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</si>
  <si>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</si>
  <si>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</si>
  <si>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</si>
  <si>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</si>
  <si>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</si>
  <si>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</si>
  <si>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</si>
  <si>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</si>
  <si>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</si>
  <si>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</si>
  <si>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</si>
  <si>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</si>
  <si>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</si>
  <si>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</si>
  <si>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</si>
  <si>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</si>
  <si>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</si>
  <si>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</si>
  <si>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</si>
  <si>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</si>
  <si>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</si>
  <si>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</si>
  <si>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</si>
  <si>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</si>
  <si>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</si>
  <si>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</si>
  <si>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</si>
  <si>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</si>
  <si>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</si>
  <si>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</si>
  <si>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</si>
  <si>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</si>
  <si>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</si>
  <si>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</si>
  <si>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</si>
  <si>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</si>
  <si>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</si>
  <si>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</si>
  <si>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</si>
  <si>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</si>
  <si>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</si>
  <si>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</si>
  <si>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</si>
  <si>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</si>
  <si>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</si>
  <si>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</si>
  <si>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</si>
  <si>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</si>
  <si>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</si>
  <si>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</si>
  <si>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</si>
  <si>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</si>
  <si>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</si>
  <si>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</si>
  <si>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</si>
  <si>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</si>
  <si>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</si>
  <si>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</si>
  <si>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</si>
  <si>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</si>
  <si>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</si>
  <si>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</si>
  <si>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</si>
  <si>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</si>
  <si>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</si>
  <si>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</si>
  <si>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</si>
  <si>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</si>
  <si>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</si>
  <si>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</si>
  <si>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</si>
  <si>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</si>
  <si>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</si>
  <si>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</si>
  <si>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</si>
  <si>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</si>
  <si>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</si>
  <si>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</si>
  <si>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</si>
  <si>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</si>
  <si>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</si>
  <si>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</si>
  <si>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</si>
  <si>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</si>
  <si>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</si>
  <si>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</si>
  <si>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</si>
  <si>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</si>
  <si>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</si>
  <si>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</si>
  <si>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</si>
  <si>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</si>
  <si>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</si>
  <si>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</si>
  <si>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</si>
  <si>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</si>
  <si>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</si>
  <si>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</si>
  <si>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</si>
  <si>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</si>
  <si>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</si>
  <si>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</si>
  <si>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</si>
  <si>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</si>
  <si>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</si>
  <si>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</si>
  <si>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</si>
  <si>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</si>
  <si>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</si>
  <si>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</si>
  <si>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</si>
  <si>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</si>
  <si>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</si>
  <si>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</si>
  <si>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</si>
  <si>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</si>
  <si>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</si>
  <si>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</si>
  <si>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</si>
  <si>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</si>
  <si>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</si>
  <si>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</si>
  <si>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</si>
  <si>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</si>
  <si>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</si>
  <si>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</si>
  <si>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</si>
  <si>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</si>
  <si>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</si>
  <si>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</si>
  <si>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</si>
  <si>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</si>
  <si>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</si>
  <si>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</si>
  <si>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</si>
  <si>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</si>
  <si>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</si>
  <si>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</si>
  <si>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</si>
  <si>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</si>
  <si>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</si>
  <si>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</si>
  <si>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</si>
  <si>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</si>
  <si>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</si>
  <si>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</si>
  <si>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</si>
  <si>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</si>
  <si>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</si>
  <si>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</si>
  <si>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</si>
  <si>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</si>
  <si>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</si>
  <si>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</si>
  <si>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</si>
  <si>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</si>
  <si>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</si>
  <si>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</si>
  <si>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</si>
  <si>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</si>
  <si>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</si>
  <si>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</si>
  <si>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</si>
  <si>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</si>
  <si>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</si>
  <si>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</si>
  <si>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</si>
  <si>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</si>
  <si>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</si>
  <si>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</si>
  <si>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</si>
  <si>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</si>
  <si>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</si>
  <si>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</si>
  <si>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</si>
  <si>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</si>
  <si>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</si>
  <si>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</si>
  <si>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</si>
  <si>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</si>
  <si>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</si>
  <si>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</si>
  <si>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</si>
  <si>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</si>
  <si>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</si>
  <si>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</si>
  <si>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</si>
  <si>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</si>
  <si>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</si>
  <si>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</si>
  <si>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</si>
  <si>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</si>
  <si>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</si>
  <si>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</si>
  <si>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</si>
  <si>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</si>
  <si>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</si>
  <si>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</si>
  <si>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</si>
  <si>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</si>
  <si>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</si>
  <si>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</si>
  <si>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</si>
  <si>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</si>
  <si>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</si>
  <si>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</si>
  <si>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</si>
  <si>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</si>
  <si>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</si>
  <si>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</si>
  <si>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</si>
  <si>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</si>
  <si>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</si>
  <si>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</si>
  <si>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</si>
  <si>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</si>
  <si>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</si>
  <si>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</si>
  <si>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</si>
  <si>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</si>
  <si>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</si>
  <si>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</si>
  <si>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</si>
  <si>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</si>
  <si>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</si>
  <si>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</si>
  <si>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</si>
  <si>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</si>
  <si>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</si>
  <si>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</si>
  <si>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</si>
  <si>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</si>
  <si>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</si>
  <si>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</si>
  <si>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</si>
  <si>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</si>
  <si>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</si>
  <si>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</si>
  <si>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</si>
  <si>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</si>
  <si>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</si>
  <si>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</si>
  <si>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</si>
  <si>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</si>
  <si>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</si>
  <si>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</si>
  <si>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</si>
  <si>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</si>
  <si>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</si>
  <si>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</si>
  <si>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</si>
  <si>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</si>
  <si>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</si>
  <si>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</si>
  <si>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</si>
  <si>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</si>
  <si>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</si>
  <si>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</si>
  <si>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</si>
  <si>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</si>
  <si>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</si>
  <si>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</si>
  <si>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</si>
  <si>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</si>
  <si>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</si>
  <si>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</si>
  <si>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</si>
  <si>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</si>
  <si>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</si>
  <si>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</si>
  <si>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</si>
  <si>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</si>
  <si>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</si>
  <si>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</si>
  <si>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</si>
  <si>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</si>
  <si>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</si>
  <si>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</si>
  <si>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</si>
  <si>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</si>
  <si>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</si>
  <si>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</si>
  <si>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</si>
  <si>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</si>
  <si>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</si>
  <si>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</si>
  <si>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</si>
  <si>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</si>
  <si>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</si>
  <si>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</si>
  <si>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</si>
  <si>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</si>
  <si>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</si>
  <si>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</si>
  <si>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</si>
  <si>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</si>
  <si>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</si>
  <si>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</si>
  <si>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</si>
  <si>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</si>
  <si>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</si>
  <si>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</si>
  <si>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</si>
  <si>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</si>
  <si>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</si>
  <si>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</si>
  <si>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</si>
  <si>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</si>
  <si>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</si>
  <si>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</si>
  <si>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</si>
  <si>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</si>
  <si>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</si>
  <si>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</si>
  <si>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</si>
  <si>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</si>
  <si>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</si>
  <si>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</si>
  <si>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</si>
  <si>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</si>
  <si>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</si>
  <si>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</si>
  <si>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</si>
  <si>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</si>
  <si>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</si>
  <si>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</si>
  <si>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</si>
  <si>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</si>
  <si>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</si>
  <si>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</si>
  <si>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</si>
  <si>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</si>
  <si>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</si>
  <si>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</si>
  <si>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</si>
  <si>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</si>
  <si>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</si>
  <si>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</si>
  <si>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</si>
  <si>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</si>
  <si>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</si>
  <si>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</si>
  <si>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</si>
  <si>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</si>
  <si>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</si>
  <si>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</si>
  <si>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</si>
  <si>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</si>
  <si>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</si>
  <si>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</si>
  <si>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</si>
  <si>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</si>
  <si>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</si>
  <si>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</si>
  <si>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</si>
  <si>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</si>
  <si>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</si>
  <si>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</si>
  <si>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</si>
  <si>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</si>
  <si>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</si>
  <si>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</si>
  <si>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</si>
  <si>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</si>
  <si>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</si>
  <si>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</si>
  <si>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</si>
  <si>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</si>
  <si>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</si>
  <si>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</si>
  <si>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</si>
  <si>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</si>
  <si>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</si>
  <si>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</si>
  <si>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</si>
  <si>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</si>
  <si>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</si>
  <si>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</si>
  <si>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</si>
  <si>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</si>
  <si>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</si>
  <si>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</si>
  <si>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</si>
  <si>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</si>
  <si>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</si>
  <si>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</si>
  <si>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</si>
  <si>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</si>
  <si>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</si>
  <si>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</si>
  <si>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</si>
  <si>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</si>
  <si>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</si>
  <si>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</si>
  <si>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</si>
  <si>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</si>
  <si>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</si>
  <si>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</si>
  <si>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</si>
  <si>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</si>
  <si>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</si>
  <si>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</si>
  <si>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</si>
  <si>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</si>
  <si>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</si>
  <si>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</si>
  <si>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</si>
  <si>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</si>
  <si>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</si>
  <si>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</si>
  <si>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</si>
  <si>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</si>
  <si>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</si>
  <si>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</si>
  <si>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</si>
  <si>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</si>
  <si>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</si>
  <si>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</si>
  <si>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</si>
  <si>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</si>
  <si>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</si>
  <si>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</si>
  <si>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</si>
  <si>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</si>
  <si>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</si>
  <si>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</si>
  <si>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</si>
  <si>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</si>
  <si>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</si>
  <si>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</si>
  <si>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</si>
  <si>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</si>
  <si>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</si>
  <si>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</si>
  <si>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</si>
  <si>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</si>
  <si>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</si>
  <si>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</si>
  <si>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</si>
  <si>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</si>
  <si>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</si>
  <si>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</si>
  <si>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</si>
  <si>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</si>
  <si>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</si>
  <si>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</si>
  <si>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</si>
  <si>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</si>
  <si>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</si>
  <si>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</si>
  <si>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</si>
  <si>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</si>
  <si>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</si>
  <si>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</si>
  <si>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</si>
  <si>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</si>
  <si>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</si>
  <si>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</si>
  <si>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</si>
  <si>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</si>
  <si>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</si>
  <si>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</si>
  <si>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</si>
  <si>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</si>
  <si>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</si>
  <si>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</si>
  <si>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</si>
  <si>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</si>
  <si>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</si>
  <si>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</si>
  <si>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</si>
  <si>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</si>
  <si>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</si>
  <si>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</si>
  <si>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</si>
  <si>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</si>
  <si>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</si>
  <si>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</si>
  <si>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</si>
  <si>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</si>
  <si>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</si>
  <si>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</si>
  <si>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</si>
  <si>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</si>
  <si>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</si>
  <si>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</si>
  <si>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</si>
  <si>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</si>
  <si>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</si>
  <si>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</si>
  <si>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</si>
  <si>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</si>
  <si>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</si>
  <si>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</si>
  <si>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</si>
  <si>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</si>
  <si>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</si>
  <si>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</si>
  <si>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</si>
  <si>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</si>
  <si>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</si>
  <si>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</si>
  <si>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</si>
  <si>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</si>
  <si>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</si>
  <si>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</si>
  <si>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</si>
  <si>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</si>
  <si>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</si>
  <si>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</si>
  <si>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</si>
  <si>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</si>
  <si>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</si>
  <si>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</si>
  <si>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</si>
  <si>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</si>
  <si>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</si>
  <si>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</si>
  <si>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</si>
  <si>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</si>
  <si>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</si>
  <si>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</si>
  <si>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</si>
  <si>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</si>
  <si>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</si>
  <si>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</si>
  <si>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</si>
  <si>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</si>
  <si>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</si>
  <si>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</si>
  <si>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</si>
  <si>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</si>
  <si>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</si>
  <si>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</si>
  <si>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</si>
  <si>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</si>
  <si>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</si>
  <si>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</si>
  <si>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</si>
  <si>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</si>
  <si>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</si>
  <si>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</si>
  <si>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</si>
  <si>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</si>
  <si>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</si>
  <si>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</si>
  <si>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</si>
  <si>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</si>
  <si>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</si>
  <si>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</si>
  <si>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</si>
  <si>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</si>
  <si>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</si>
  <si>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</si>
  <si>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</si>
  <si>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</si>
  <si>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</si>
  <si>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</si>
  <si>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</si>
  <si>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</si>
  <si>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</si>
  <si>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</si>
  <si>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</si>
  <si>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</si>
  <si>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</si>
  <si>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</si>
  <si>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</si>
  <si>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</si>
  <si>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</si>
  <si>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</si>
  <si>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</si>
  <si>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</si>
  <si>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</si>
  <si>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</si>
  <si>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</si>
  <si>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</si>
  <si>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</si>
  <si>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</si>
  <si>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</si>
  <si>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</si>
  <si>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</si>
  <si>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</si>
  <si>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</si>
  <si>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</si>
  <si>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</si>
  <si>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</si>
  <si>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</si>
  <si>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</si>
  <si>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</si>
  <si>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</si>
  <si>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</si>
  <si>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</si>
  <si>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</si>
  <si>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</si>
  <si>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</si>
  <si>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</si>
  <si>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</si>
  <si>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</si>
  <si>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</si>
  <si>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</si>
  <si>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</si>
  <si>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</si>
  <si>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</si>
  <si>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</si>
  <si>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</si>
  <si>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</si>
  <si>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</si>
  <si>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</si>
  <si>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</si>
  <si>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</si>
  <si>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</si>
  <si>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</si>
  <si>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</si>
  <si>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</si>
  <si>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</si>
  <si>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</si>
  <si>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</si>
  <si>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</si>
  <si>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</si>
  <si>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</si>
  <si>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</si>
  <si>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</si>
  <si>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</si>
  <si>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</si>
  <si>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</si>
  <si>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</si>
  <si>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</si>
  <si>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</si>
  <si>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</si>
  <si>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</si>
  <si>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</si>
  <si>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</si>
  <si>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</si>
  <si>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</si>
  <si>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</si>
  <si>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</si>
  <si>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</si>
  <si>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</si>
  <si>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</si>
  <si>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</si>
  <si>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</si>
  <si>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</si>
  <si>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</si>
  <si>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</si>
  <si>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</si>
  <si>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</si>
  <si>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</si>
  <si>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</si>
  <si>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</si>
  <si>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</si>
  <si>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</si>
  <si>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</si>
  <si>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</si>
  <si>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</si>
  <si>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</si>
  <si>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</si>
  <si>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</si>
  <si>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</si>
  <si>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</si>
  <si>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</si>
  <si>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</si>
  <si>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</si>
  <si>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</si>
  <si>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</si>
  <si>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</si>
  <si>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</si>
  <si>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</si>
  <si>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</si>
  <si>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</si>
  <si>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</si>
  <si>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</si>
  <si>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</si>
  <si>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</si>
  <si>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</si>
  <si>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</si>
  <si>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</si>
  <si>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</si>
  <si>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</si>
  <si>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</si>
  <si>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</si>
  <si>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</si>
  <si>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</si>
  <si>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</si>
  <si>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</si>
  <si>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</si>
  <si>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</si>
  <si>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</si>
  <si>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</si>
  <si>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</si>
  <si>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</si>
  <si>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</si>
  <si>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</si>
  <si>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</si>
  <si>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</si>
  <si>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</si>
  <si>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</si>
  <si>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</si>
  <si>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</si>
  <si>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</si>
  <si>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</si>
  <si>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</si>
  <si>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</si>
  <si>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</si>
  <si>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</si>
  <si>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</si>
  <si>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</si>
  <si>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</si>
  <si>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</si>
  <si>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</si>
  <si>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</si>
  <si>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</si>
  <si>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</si>
  <si>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</si>
  <si>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</si>
  <si>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</si>
  <si>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</si>
  <si>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</si>
  <si>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</si>
  <si>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</si>
  <si>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</si>
  <si>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</si>
  <si>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</si>
  <si>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</si>
  <si>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</si>
  <si>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</si>
  <si>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</si>
  <si>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</si>
  <si>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</si>
  <si>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</si>
  <si>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</si>
  <si>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</si>
  <si>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</si>
  <si>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</si>
  <si>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</si>
  <si>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</si>
  <si>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</si>
  <si>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</si>
  <si>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</si>
  <si>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</si>
  <si>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</si>
  <si>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</si>
  <si>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</si>
  <si>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</si>
  <si>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</si>
  <si>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</si>
  <si>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</si>
  <si>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</si>
  <si>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</si>
  <si>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</si>
  <si>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</si>
  <si>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</si>
  <si>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</si>
  <si>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</si>
  <si>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</si>
  <si>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</si>
  <si>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</si>
  <si>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</si>
  <si>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</si>
  <si>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</si>
  <si>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</si>
  <si>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</si>
  <si>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</si>
  <si>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</si>
  <si>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</si>
  <si>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</si>
  <si>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</si>
  <si>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</si>
  <si>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</si>
  <si>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</si>
  <si>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</si>
  <si>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</si>
  <si>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</si>
  <si>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</si>
  <si>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</si>
  <si>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</si>
  <si>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</si>
  <si>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</si>
  <si>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</si>
  <si>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</si>
  <si>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</si>
  <si>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</si>
  <si>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</si>
  <si>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</si>
  <si>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</si>
  <si>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</si>
  <si>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</si>
  <si>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</si>
  <si>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</si>
  <si>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</si>
  <si>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</si>
  <si>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</si>
  <si>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</si>
  <si>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</si>
  <si>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</si>
  <si>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</si>
  <si>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</si>
  <si>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</si>
  <si>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</si>
  <si>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</si>
  <si>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</si>
  <si>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</si>
  <si>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</si>
  <si>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</si>
  <si>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</si>
  <si>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</si>
  <si>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</si>
  <si>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</si>
  <si>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</si>
  <si>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</si>
  <si>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</si>
  <si>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</si>
  <si>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</si>
  <si>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</si>
  <si>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</si>
  <si>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</si>
  <si>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</si>
  <si>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</si>
  <si>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</si>
  <si>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</si>
  <si>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</si>
  <si>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</si>
  <si>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</si>
  <si>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</si>
  <si>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</si>
  <si>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</si>
  <si>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</si>
  <si>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</si>
  <si>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</si>
  <si>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</si>
  <si>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</si>
  <si>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</si>
  <si>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</si>
  <si>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</si>
  <si>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</si>
  <si>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</si>
  <si>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</si>
  <si>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</si>
  <si>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</si>
  <si>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</si>
  <si>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</si>
  <si>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</si>
  <si>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</si>
  <si>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</si>
  <si>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</si>
  <si>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</si>
  <si>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</si>
  <si>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</si>
  <si>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</si>
  <si>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</si>
  <si>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</si>
  <si>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</si>
  <si>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</si>
  <si>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</si>
  <si>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</si>
  <si>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</si>
  <si>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</si>
  <si>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</si>
  <si>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</si>
  <si>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</si>
  <si>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</si>
  <si>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</si>
  <si>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</si>
  <si>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</si>
  <si>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</si>
  <si>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</si>
  <si>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</si>
  <si>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</si>
  <si>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</si>
  <si>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</si>
  <si>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</si>
  <si>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</si>
  <si>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</si>
  <si>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</si>
  <si>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</si>
  <si>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</si>
  <si>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</si>
  <si>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</si>
  <si>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</si>
  <si>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</si>
  <si>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</si>
  <si>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</si>
  <si>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</si>
  <si>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</si>
  <si>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</si>
  <si>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</si>
  <si>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</si>
  <si>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</si>
  <si>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</si>
  <si>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</si>
  <si>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</si>
  <si>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</si>
  <si>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</si>
  <si>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</si>
  <si>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</si>
  <si>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</si>
  <si>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</si>
  <si>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</si>
  <si>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</si>
  <si>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</si>
  <si>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</si>
  <si>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</si>
  <si>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</si>
  <si>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</si>
  <si>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</si>
  <si>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</si>
  <si>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</si>
  <si>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</si>
  <si>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</si>
  <si>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</si>
  <si>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</si>
  <si>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</si>
  <si>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</si>
  <si>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</si>
  <si>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</si>
  <si>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</si>
  <si>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</si>
  <si>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</si>
  <si>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</si>
  <si>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</si>
  <si>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</si>
  <si>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</si>
  <si>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</si>
  <si>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</si>
  <si>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</si>
  <si>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</si>
  <si>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</si>
  <si>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</si>
  <si>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</si>
  <si>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</si>
  <si>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</si>
  <si>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</si>
  <si>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</si>
  <si>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</si>
  <si>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</si>
  <si>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</si>
  <si>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</si>
  <si>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</si>
  <si>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</si>
  <si>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</si>
  <si>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</si>
  <si>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</si>
  <si>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</si>
  <si>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</si>
  <si>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</si>
  <si>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</si>
  <si>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</si>
  <si>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</si>
  <si>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</si>
  <si>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</si>
  <si>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</si>
  <si>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</si>
  <si>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</si>
  <si>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</si>
  <si>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</si>
  <si>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</si>
  <si>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</si>
  <si>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</si>
  <si>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</si>
  <si>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</si>
  <si>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</si>
  <si>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</si>
  <si>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</si>
  <si>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</si>
  <si>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</si>
  <si>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</si>
  <si>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</si>
  <si>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</si>
  <si>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</si>
  <si>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</si>
  <si>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</si>
  <si>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</si>
  <si>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</si>
  <si>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</si>
  <si>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</si>
  <si>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</si>
  <si>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</si>
  <si>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</si>
  <si>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</si>
  <si>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</si>
  <si>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</si>
  <si>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</si>
  <si>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</si>
  <si>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</si>
  <si>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</si>
  <si>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</si>
  <si>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</si>
  <si>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</si>
  <si>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</si>
  <si>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</si>
  <si>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</si>
  <si>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</si>
  <si>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</si>
  <si>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</si>
  <si>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</si>
  <si>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</si>
  <si>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</si>
  <si>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</si>
  <si>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</si>
  <si>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</si>
  <si>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</si>
  <si>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</si>
  <si>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</si>
  <si>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</si>
  <si>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</si>
  <si>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</si>
  <si>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</si>
  <si>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</si>
  <si>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</si>
  <si>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</si>
  <si>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</si>
  <si>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</si>
  <si>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</si>
  <si>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</si>
  <si>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</si>
  <si>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</si>
  <si>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</si>
  <si>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</si>
  <si>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</si>
  <si>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</si>
  <si>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</si>
  <si>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</si>
  <si>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</si>
  <si>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</si>
  <si>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</si>
  <si>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</si>
  <si>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</si>
  <si>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</si>
  <si>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</si>
  <si>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</si>
  <si>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</si>
  <si>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</si>
  <si>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</si>
  <si>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</si>
  <si>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</si>
  <si>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</si>
  <si>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</si>
  <si>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</si>
  <si>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</si>
  <si>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</si>
  <si>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</si>
  <si>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</si>
  <si>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</si>
  <si>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</si>
  <si>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</si>
  <si>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</si>
  <si>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</si>
  <si>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</si>
  <si>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</si>
  <si>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</si>
  <si>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</si>
  <si>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</si>
  <si>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</si>
  <si>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</si>
  <si>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</si>
  <si>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</si>
  <si>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</si>
  <si>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</si>
  <si>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</si>
  <si>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</si>
  <si>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</si>
  <si>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</si>
  <si>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</si>
  <si>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</si>
  <si>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</si>
  <si>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</si>
  <si>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</si>
  <si>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</si>
  <si>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</si>
  <si>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</si>
  <si>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</si>
  <si>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</si>
  <si>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</si>
  <si>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</si>
  <si>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</si>
  <si>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</si>
  <si>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</si>
  <si>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</si>
  <si>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</si>
  <si>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</si>
  <si>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</si>
  <si>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</si>
  <si>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</si>
  <si>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</si>
  <si>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</si>
  <si>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</si>
  <si>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</si>
  <si>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</si>
  <si>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</si>
  <si>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</si>
  <si>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</si>
  <si>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</si>
  <si>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</si>
  <si>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</si>
  <si>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</si>
  <si>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</si>
  <si>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</si>
  <si>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</si>
  <si>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</si>
  <si>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</si>
  <si>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</si>
  <si>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</si>
  <si>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</si>
  <si>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</si>
  <si>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</si>
  <si>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</si>
  <si>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</si>
  <si>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</si>
  <si>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</si>
  <si>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</si>
  <si>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</si>
  <si>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</si>
  <si>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</si>
  <si>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</si>
  <si>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</si>
  <si>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</si>
  <si>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</si>
  <si>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</si>
  <si>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</si>
  <si>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</si>
  <si>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</si>
  <si>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</si>
  <si>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</si>
  <si>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</si>
  <si>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</si>
  <si>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</si>
  <si>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</si>
  <si>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</si>
  <si>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</si>
  <si>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</si>
  <si>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</si>
  <si>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</si>
  <si>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</si>
  <si>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</si>
  <si>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</si>
  <si>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</si>
  <si>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</si>
  <si>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</si>
  <si>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</si>
  <si>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</si>
  <si>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</si>
  <si>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</si>
  <si>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</si>
  <si>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</si>
  <si>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</si>
  <si>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</si>
  <si>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</si>
  <si>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</si>
  <si>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</si>
  <si>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</si>
  <si>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</si>
  <si>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</si>
  <si>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</si>
  <si>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</si>
  <si>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</si>
  <si>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</si>
  <si>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</si>
  <si>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</si>
  <si>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</si>
  <si>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</si>
  <si>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</si>
  <si>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</si>
  <si>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</si>
  <si>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</si>
  <si>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</si>
  <si>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</si>
  <si>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</si>
  <si>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</si>
  <si>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</si>
  <si>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</si>
  <si>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</si>
  <si>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</si>
  <si>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</si>
  <si>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</si>
  <si>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</si>
  <si>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</si>
  <si>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</si>
  <si>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</si>
  <si>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</si>
  <si>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</si>
  <si>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</si>
  <si>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</si>
  <si>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</si>
  <si>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</si>
  <si>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</si>
  <si>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</si>
  <si>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</si>
  <si>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</si>
  <si>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</si>
  <si>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</si>
  <si>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</si>
  <si>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</si>
  <si>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</si>
  <si>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</si>
  <si>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</si>
  <si>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</si>
  <si>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</si>
  <si>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</si>
  <si>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</si>
  <si>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</si>
  <si>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</si>
  <si>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</si>
  <si>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</si>
  <si>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</si>
  <si>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</si>
  <si>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</si>
  <si>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</si>
  <si>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</si>
  <si>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</si>
  <si>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</si>
  <si>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</si>
  <si>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</si>
  <si>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</si>
  <si>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</si>
  <si>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</si>
  <si>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</si>
  <si>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</si>
  <si>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</si>
  <si>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</si>
  <si>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</si>
  <si>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</si>
  <si>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</si>
  <si>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</si>
  <si>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</si>
  <si>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</si>
  <si>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</si>
  <si>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</si>
  <si>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</si>
  <si>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</si>
  <si>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</si>
  <si>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</si>
  <si>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</si>
  <si>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</si>
  <si>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</si>
  <si>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</si>
  <si>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</si>
  <si>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</si>
  <si>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</si>
  <si>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</si>
  <si>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</si>
  <si>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</si>
  <si>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</si>
  <si>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</si>
  <si>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</si>
  <si>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</si>
  <si>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</si>
  <si>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</si>
  <si>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</si>
  <si>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</si>
  <si>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</si>
  <si>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</si>
  <si>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</si>
  <si>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</si>
  <si>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</si>
  <si>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</si>
  <si>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</si>
  <si>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</si>
  <si>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</si>
  <si>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</si>
  <si>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</si>
  <si>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</si>
  <si>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</si>
  <si>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</si>
  <si>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</si>
  <si>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</si>
  <si>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</si>
  <si>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</si>
  <si>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</si>
  <si>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</si>
  <si>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</si>
  <si>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</si>
  <si>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</si>
  <si>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</si>
  <si>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</si>
  <si>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</si>
  <si>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</si>
  <si>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</si>
  <si>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</si>
  <si>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</si>
  <si>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</si>
  <si>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</si>
  <si>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</si>
  <si>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</si>
  <si>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</si>
  <si>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</si>
  <si>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</si>
  <si>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</si>
  <si>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</si>
  <si>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</si>
  <si>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</si>
  <si>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</si>
  <si>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</si>
  <si>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</si>
  <si>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</si>
  <si>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</si>
  <si>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</si>
  <si>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</si>
  <si>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</si>
  <si>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</si>
  <si>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</si>
  <si>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</si>
  <si>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</si>
  <si>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</si>
  <si>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</si>
  <si>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</si>
  <si>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</si>
  <si>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</si>
  <si>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</si>
  <si>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</si>
  <si>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</si>
  <si>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</si>
  <si>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</si>
  <si>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</si>
  <si>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</si>
  <si>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</si>
  <si>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</si>
  <si>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</si>
  <si>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</si>
  <si>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</si>
  <si>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</si>
  <si>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</si>
  <si>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</si>
  <si>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</si>
  <si>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</si>
  <si>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</si>
  <si>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</si>
  <si>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</si>
  <si>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</si>
  <si>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</si>
  <si>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</si>
  <si>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</si>
  <si>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</si>
  <si>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</si>
  <si>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</si>
  <si>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</si>
  <si>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</si>
  <si>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</si>
  <si>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</si>
  <si>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</si>
  <si>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</si>
  <si>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</si>
  <si>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</si>
  <si>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</si>
  <si>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</si>
  <si>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</si>
  <si>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</si>
  <si>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</si>
  <si>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</si>
  <si>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</si>
  <si>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</si>
  <si>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</si>
  <si>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</si>
  <si>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</si>
  <si>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</si>
  <si>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</si>
  <si>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</si>
  <si>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</si>
  <si>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</si>
  <si>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</si>
  <si>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</si>
  <si>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</si>
  <si>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</si>
  <si>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</si>
  <si>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</si>
  <si>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</si>
  <si>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</si>
  <si>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</si>
  <si>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</si>
  <si>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</si>
  <si>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</si>
  <si>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</si>
  <si>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</si>
  <si>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</si>
  <si>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</si>
  <si>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</si>
  <si>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</si>
  <si>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</si>
  <si>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</si>
  <si>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</si>
  <si>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</si>
  <si>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</si>
  <si>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</si>
  <si>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</si>
  <si>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</si>
  <si>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</si>
  <si>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</si>
  <si>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</si>
  <si>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</si>
  <si>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</si>
  <si>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</si>
  <si>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</si>
  <si>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</si>
  <si>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</si>
  <si>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</si>
  <si>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</si>
  <si>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</si>
  <si>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</si>
  <si>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</si>
  <si>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</si>
  <si>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</si>
  <si>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</si>
  <si>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</si>
  <si>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</si>
  <si>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</si>
  <si>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</si>
  <si>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</si>
  <si>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</si>
  <si>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</si>
  <si>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</si>
  <si>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</si>
  <si>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</si>
  <si>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</si>
  <si>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</si>
  <si>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</si>
  <si>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</si>
  <si>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</si>
  <si>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</si>
  <si>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</si>
  <si>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</si>
  <si>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</si>
  <si>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</si>
  <si>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</si>
  <si>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</si>
  <si>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</si>
  <si>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</si>
  <si>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</si>
  <si>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</si>
  <si>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</si>
  <si>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</si>
  <si>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</si>
  <si>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</si>
  <si>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</si>
  <si>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</si>
  <si>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</si>
  <si>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</si>
  <si>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</si>
  <si>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</si>
  <si>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</si>
  <si>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</si>
  <si>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</si>
  <si>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</si>
  <si>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</si>
  <si>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</si>
  <si>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</si>
  <si>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</si>
  <si>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</si>
  <si>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</si>
  <si>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</si>
  <si>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</si>
  <si>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</si>
  <si>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</si>
  <si>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</si>
  <si>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</si>
  <si>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</si>
  <si>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</si>
  <si>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</si>
  <si>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</si>
  <si>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</si>
  <si>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</si>
  <si>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</si>
  <si>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</si>
  <si>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</si>
  <si>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</si>
  <si>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</si>
  <si>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</si>
  <si>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</si>
  <si>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</si>
  <si>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</si>
  <si>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</si>
  <si>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</si>
  <si>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</si>
  <si>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</si>
  <si>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</si>
  <si>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</si>
  <si>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</si>
  <si>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</si>
  <si>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</si>
  <si>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</si>
  <si>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</si>
  <si>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</si>
  <si>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</si>
  <si>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</si>
  <si>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</si>
  <si>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</si>
  <si>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</si>
  <si>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</si>
  <si>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</si>
  <si>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</si>
  <si>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</si>
  <si>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</si>
  <si>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</si>
  <si>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</si>
  <si>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</si>
  <si>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</si>
  <si>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</si>
  <si>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</si>
  <si>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</si>
  <si>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</si>
  <si>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</si>
  <si>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</si>
  <si>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</si>
  <si>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</si>
  <si>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</si>
  <si>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</si>
  <si>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</si>
  <si>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</si>
  <si>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</si>
  <si>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</si>
  <si>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</si>
  <si>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</si>
  <si>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</si>
  <si>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</si>
  <si>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</si>
  <si>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</si>
  <si>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</si>
  <si>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</si>
  <si>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</si>
  <si>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</si>
  <si>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</si>
  <si>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</si>
  <si>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</si>
  <si>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</si>
  <si>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</si>
  <si>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</si>
  <si>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</si>
  <si>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</si>
  <si>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</si>
  <si>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</si>
  <si>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</si>
  <si>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</si>
  <si>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</si>
  <si>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</si>
  <si>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</si>
  <si>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</si>
  <si>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</si>
  <si>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</si>
  <si>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</si>
  <si>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</si>
  <si>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</si>
  <si>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</si>
  <si>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</si>
  <si>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</si>
  <si>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</si>
  <si>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</si>
  <si>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</si>
  <si>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</si>
  <si>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</si>
  <si>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</si>
  <si>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</si>
  <si>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</si>
  <si>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</si>
  <si>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</si>
  <si>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</si>
  <si>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</si>
  <si>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</si>
  <si>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</si>
  <si>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</si>
  <si>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</si>
  <si>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</si>
  <si>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</si>
  <si>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</si>
  <si>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</si>
  <si>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</si>
  <si>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</si>
  <si>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</si>
  <si>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</si>
  <si>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</si>
  <si>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</si>
  <si>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</si>
  <si>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</si>
  <si>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</si>
  <si>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</si>
  <si>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</si>
  <si>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</si>
  <si>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</si>
  <si>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</si>
  <si>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</si>
  <si>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</si>
  <si>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</si>
  <si>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</si>
  <si>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</si>
  <si>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</si>
  <si>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</si>
  <si>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</si>
  <si>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</si>
  <si>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</si>
  <si>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</si>
  <si>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</si>
  <si>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</si>
  <si>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</si>
  <si>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</si>
  <si>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</si>
  <si>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</si>
  <si>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</si>
  <si>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</si>
  <si>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</si>
  <si>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</si>
  <si>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</si>
  <si>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</si>
  <si>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</si>
  <si>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</si>
  <si>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</si>
  <si>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</si>
  <si>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</si>
  <si>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</si>
  <si>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</si>
  <si>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</si>
  <si>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</si>
  <si>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</si>
  <si>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</si>
  <si>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</si>
  <si>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</si>
  <si>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</si>
  <si>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</si>
  <si>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</si>
  <si>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</si>
  <si>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</si>
  <si>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</si>
  <si>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</si>
  <si>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</si>
  <si>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</si>
  <si>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</si>
  <si>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</si>
  <si>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</si>
  <si>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</si>
  <si>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</si>
  <si>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</si>
  <si>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</si>
  <si>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</si>
  <si>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</si>
  <si>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</si>
  <si>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</si>
  <si>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</si>
  <si>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</si>
  <si>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</si>
  <si>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</si>
  <si>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</si>
  <si>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</si>
  <si>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</si>
  <si>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</si>
  <si>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</si>
  <si>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</si>
  <si>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</si>
  <si>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</si>
  <si>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</si>
  <si>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</si>
  <si>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</si>
  <si>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</si>
  <si>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</si>
  <si>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</si>
  <si>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</si>
  <si>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</si>
  <si>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</si>
  <si>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</si>
  <si>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</si>
  <si>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</si>
  <si>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</si>
  <si>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</si>
  <si>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</si>
  <si>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</si>
  <si>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</si>
  <si>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</si>
  <si>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</si>
  <si>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</si>
  <si>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</si>
  <si>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</si>
  <si>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</si>
  <si>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</si>
  <si>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</si>
  <si>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</si>
  <si>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</si>
  <si>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</si>
  <si>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</si>
  <si>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</si>
  <si>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</si>
  <si>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</si>
  <si>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</si>
  <si>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</si>
  <si>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</si>
  <si>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</si>
  <si>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</si>
  <si>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</si>
  <si>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</si>
  <si>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</si>
  <si>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</si>
  <si>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</si>
  <si>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</si>
  <si>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</si>
  <si>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</si>
  <si>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</si>
  <si>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</si>
  <si>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</si>
  <si>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</si>
  <si>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</si>
  <si>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</si>
  <si>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</si>
  <si>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</si>
  <si>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</si>
  <si>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</si>
  <si>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</si>
  <si>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</si>
  <si>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</si>
  <si>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</si>
  <si>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</si>
  <si>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</si>
  <si>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</si>
  <si>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</si>
  <si>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</si>
  <si>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</si>
  <si>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</si>
  <si>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</si>
  <si>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</si>
  <si>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</si>
  <si>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</si>
  <si>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</si>
  <si>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</si>
  <si>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</si>
  <si>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</si>
  <si>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</si>
  <si>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</si>
  <si>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</si>
  <si>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</si>
  <si>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</si>
  <si>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</si>
  <si>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</si>
  <si>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</si>
  <si>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</si>
  <si>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</si>
  <si>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</si>
  <si>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</si>
  <si>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</si>
  <si>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</si>
  <si>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</si>
  <si>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</si>
  <si>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</si>
  <si>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</si>
  <si>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</si>
  <si>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</si>
  <si>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</si>
  <si>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</si>
  <si>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</si>
  <si>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</si>
  <si>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</si>
  <si>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</si>
  <si>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</si>
  <si>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</si>
  <si>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</si>
  <si>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</si>
  <si>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</si>
  <si>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</si>
  <si>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</si>
  <si>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</si>
  <si>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</si>
  <si>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</si>
  <si>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</si>
  <si>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</si>
  <si>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</si>
  <si>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</si>
  <si>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</si>
  <si>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</si>
  <si>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</si>
  <si>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</si>
  <si>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</si>
  <si>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</si>
  <si>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</si>
  <si>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</si>
  <si>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</si>
  <si>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</si>
  <si>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</si>
  <si>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</si>
  <si>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</si>
  <si>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</si>
  <si>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</si>
  <si>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</si>
  <si>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</si>
  <si>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</si>
  <si>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</si>
  <si>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</si>
  <si>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</si>
  <si>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</si>
  <si>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</si>
  <si>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</si>
  <si>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</si>
  <si>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</si>
  <si>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</si>
  <si>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</si>
  <si>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</si>
  <si>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</si>
  <si>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</si>
  <si>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</si>
  <si>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</si>
  <si>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</si>
  <si>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</si>
  <si>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</si>
  <si>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</si>
  <si>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</si>
  <si>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</si>
  <si>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</si>
  <si>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</si>
  <si>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</si>
  <si>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</si>
  <si>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</si>
  <si>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</si>
  <si>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</si>
  <si>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</si>
  <si>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</si>
  <si>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</si>
  <si>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</si>
  <si>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</si>
  <si>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</si>
  <si>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</si>
  <si>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</si>
  <si>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</si>
  <si>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</si>
  <si>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</si>
  <si>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</si>
  <si>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</si>
  <si>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</si>
  <si>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</si>
  <si>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</si>
  <si>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</si>
  <si>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</si>
  <si>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</si>
  <si>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</si>
  <si>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</si>
  <si>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</si>
  <si>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</si>
  <si>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</si>
  <si>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</si>
  <si>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</si>
  <si>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</si>
  <si>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</si>
  <si>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</si>
  <si>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</si>
  <si>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</si>
  <si>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</si>
  <si>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</si>
  <si>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</si>
  <si>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</si>
  <si>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</si>
  <si>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</si>
  <si>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</si>
  <si>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</si>
  <si>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</si>
  <si>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</si>
  <si>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</si>
  <si>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</si>
  <si>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</si>
  <si>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</si>
  <si>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</si>
  <si>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</si>
  <si>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</si>
  <si>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</si>
  <si>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</si>
  <si>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</si>
  <si>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</si>
  <si>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</si>
  <si>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</si>
  <si>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</si>
  <si>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</si>
  <si>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</si>
  <si>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</si>
  <si>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</si>
  <si>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</si>
  <si>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</si>
  <si>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</si>
  <si>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</si>
  <si>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</si>
  <si>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</si>
  <si>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</si>
  <si>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</si>
  <si>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</si>
  <si>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</si>
  <si>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</si>
  <si>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</si>
  <si>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</si>
  <si>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</si>
  <si>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</si>
  <si>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</si>
  <si>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</si>
  <si>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</si>
  <si>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</si>
  <si>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</si>
  <si>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</si>
  <si>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</si>
  <si>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</si>
  <si>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</si>
  <si>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</si>
  <si>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</si>
  <si>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</si>
  <si>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</si>
  <si>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</si>
  <si>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</si>
  <si>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</si>
  <si>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</si>
  <si>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</si>
  <si>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</si>
  <si>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</si>
  <si>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</si>
  <si>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</si>
  <si>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</si>
  <si>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</si>
  <si>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</si>
  <si>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</si>
  <si>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</si>
  <si>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</si>
  <si>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</si>
  <si>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</si>
  <si>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</si>
  <si>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</si>
  <si>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</si>
  <si>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</si>
  <si>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</si>
  <si>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</si>
  <si>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</si>
  <si>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</si>
  <si>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</si>
  <si>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</si>
  <si>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</si>
  <si>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</si>
  <si>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</si>
  <si>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</si>
  <si>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</si>
  <si>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</si>
  <si>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</si>
  <si>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</si>
  <si>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</si>
  <si>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</si>
  <si>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</si>
  <si>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</si>
  <si>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</si>
  <si>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</si>
  <si>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</si>
  <si>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</si>
  <si>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</si>
  <si>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</si>
  <si>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</si>
  <si>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</si>
  <si>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</si>
  <si>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</si>
  <si>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</si>
  <si>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</si>
  <si>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</si>
  <si>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</si>
  <si>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</si>
  <si>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</si>
  <si>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</si>
  <si>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</si>
  <si>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</si>
  <si>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</si>
  <si>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</si>
  <si>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</si>
  <si>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</si>
  <si>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</si>
  <si>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</si>
  <si>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</si>
  <si>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</si>
  <si>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</si>
  <si>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</si>
  <si>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</si>
  <si>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</si>
  <si>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</si>
  <si>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</si>
  <si>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</si>
  <si>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</si>
  <si>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</si>
  <si>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</si>
  <si>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</si>
  <si>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</si>
  <si>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</si>
  <si>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</si>
  <si>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</si>
  <si>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</si>
  <si>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</si>
  <si>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</si>
  <si>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</si>
  <si>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</si>
  <si>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</si>
  <si>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</si>
  <si>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</si>
  <si>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</si>
  <si>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</si>
  <si>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</si>
  <si>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</si>
  <si>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</si>
  <si>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</si>
  <si>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</si>
  <si>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</si>
  <si>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</si>
  <si>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</si>
  <si>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</si>
  <si>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</si>
  <si>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</si>
  <si>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</si>
  <si>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</si>
  <si>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</si>
  <si>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</si>
  <si>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</si>
  <si>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</si>
  <si>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</si>
  <si>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</si>
  <si>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</si>
  <si>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</si>
  <si>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</si>
  <si>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</si>
  <si>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</si>
  <si>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</si>
  <si>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</si>
  <si>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</si>
  <si>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</si>
  <si>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</si>
  <si>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</si>
  <si>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</si>
  <si>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</si>
  <si>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</si>
  <si>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</si>
  <si>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</si>
  <si>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</si>
  <si>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</si>
  <si>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</si>
  <si>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</si>
  <si>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</si>
  <si>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</si>
  <si>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</si>
  <si>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</si>
  <si>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</si>
  <si>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</si>
  <si>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</si>
  <si>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</si>
  <si>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</si>
  <si>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</si>
  <si>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</si>
  <si>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</si>
  <si>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</si>
  <si>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</si>
  <si>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</si>
  <si>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</si>
  <si>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</si>
  <si>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</si>
  <si>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</si>
  <si>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</si>
  <si>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</si>
  <si>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</si>
  <si>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</si>
  <si>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</si>
  <si>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</si>
  <si>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</si>
  <si>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</si>
  <si>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</si>
  <si>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</si>
  <si>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</si>
  <si>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</si>
  <si>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</si>
  <si>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</si>
  <si>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</si>
  <si>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</si>
  <si>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</si>
  <si>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</si>
  <si>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</si>
  <si>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</si>
  <si>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</si>
  <si>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</si>
  <si>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</si>
  <si>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</si>
  <si>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</si>
  <si>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</si>
  <si>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</si>
  <si>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</si>
  <si>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</si>
  <si>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</si>
  <si>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</si>
  <si>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</si>
  <si>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</si>
  <si>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</si>
  <si>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</si>
  <si>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</si>
  <si>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</si>
  <si>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</si>
  <si>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</si>
  <si>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</si>
  <si>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</si>
  <si>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</si>
  <si>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</si>
  <si>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</si>
  <si>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</si>
  <si>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</si>
  <si>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</si>
  <si>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</si>
  <si>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</si>
  <si>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</si>
  <si>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</si>
  <si>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</si>
  <si>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</si>
  <si>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</si>
  <si>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</si>
  <si>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</si>
  <si>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</si>
  <si>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</si>
  <si>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</si>
  <si>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</si>
  <si>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</si>
  <si>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</si>
  <si>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</si>
  <si>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</si>
  <si>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</si>
  <si>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</si>
  <si>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</si>
  <si>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</si>
  <si>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</si>
  <si>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</si>
  <si>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</si>
  <si>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</si>
  <si>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</si>
  <si>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</si>
  <si>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</si>
  <si>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</si>
  <si>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</si>
  <si>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</si>
  <si>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</si>
  <si>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</si>
  <si>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</si>
  <si>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</si>
  <si>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</si>
  <si>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</si>
  <si>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</si>
  <si>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</si>
  <si>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</si>
  <si>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</si>
  <si>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</si>
  <si>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</si>
  <si>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</si>
  <si>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</si>
  <si>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</si>
  <si>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</si>
  <si>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</si>
  <si>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</si>
  <si>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</si>
  <si>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</si>
  <si>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</si>
  <si>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</si>
  <si>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</si>
  <si>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</si>
  <si>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</si>
  <si>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</si>
  <si>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</si>
  <si>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</si>
  <si>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</si>
  <si>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</si>
  <si>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</si>
  <si>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</si>
  <si>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</si>
  <si>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</si>
  <si>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</si>
  <si>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</si>
  <si>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</si>
  <si>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</si>
  <si>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</si>
  <si>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</si>
  <si>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</si>
  <si>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</si>
  <si>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</si>
  <si>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</si>
  <si>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</si>
  <si>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</si>
  <si>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</si>
  <si>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</si>
  <si>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</si>
  <si>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</si>
  <si>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</si>
  <si>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</si>
  <si>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</si>
  <si>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</si>
  <si>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</si>
  <si>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</si>
  <si>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</si>
  <si>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</si>
  <si>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</si>
  <si>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</si>
  <si>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</si>
  <si>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</si>
  <si>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</si>
  <si>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</si>
  <si>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</si>
  <si>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</si>
  <si>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</si>
  <si>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</si>
  <si>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</si>
  <si>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</si>
  <si>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</si>
  <si>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</si>
  <si>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</si>
  <si>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</si>
  <si>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</si>
  <si>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</si>
  <si>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</si>
  <si>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</si>
  <si>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</si>
  <si>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</si>
  <si>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</si>
  <si>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</si>
  <si>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</si>
  <si>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</si>
  <si>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</si>
  <si>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</si>
  <si>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</si>
  <si>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</si>
  <si>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</si>
  <si>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</si>
  <si>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</si>
  <si>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</si>
  <si>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</si>
  <si>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</si>
  <si>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</si>
  <si>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</si>
  <si>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</si>
  <si>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</si>
  <si>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</si>
  <si>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</si>
  <si>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</si>
  <si>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</si>
  <si>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</si>
  <si>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</si>
  <si>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</si>
  <si>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</si>
  <si>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</si>
  <si>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</si>
  <si>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</si>
  <si>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</si>
  <si>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</si>
  <si>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</si>
  <si>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</si>
  <si>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</si>
  <si>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</si>
  <si>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</si>
  <si>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</si>
  <si>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</si>
  <si>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</si>
  <si>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</si>
  <si>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</si>
  <si>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</si>
  <si>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</si>
  <si>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</si>
  <si>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</si>
  <si>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</si>
  <si>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</si>
  <si>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</si>
  <si>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</si>
  <si>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</si>
  <si>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</si>
  <si>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</si>
  <si>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</si>
  <si>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</si>
  <si>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</si>
  <si>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</si>
  <si>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</si>
  <si>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</si>
  <si>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</si>
  <si>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</si>
  <si>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</si>
  <si>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</si>
  <si>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</si>
  <si>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</si>
  <si>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</si>
  <si>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</si>
  <si>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</si>
  <si>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</si>
  <si>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</si>
  <si>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</si>
  <si>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</si>
  <si>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</si>
  <si>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</si>
  <si>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</si>
  <si>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</si>
  <si>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</si>
  <si>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</si>
  <si>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</si>
  <si>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</si>
  <si>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</si>
  <si>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</si>
  <si>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</si>
  <si>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</si>
  <si>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</si>
  <si>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</si>
  <si>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</si>
  <si>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</si>
  <si>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</si>
  <si>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</si>
  <si>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</si>
  <si>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</si>
  <si>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</si>
  <si>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</si>
  <si>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</si>
  <si>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</si>
  <si>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</si>
  <si>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</si>
  <si>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</si>
  <si>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</si>
  <si>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</si>
  <si>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</si>
  <si>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</si>
  <si>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</si>
  <si>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</si>
  <si>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</si>
  <si>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</si>
  <si>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</si>
  <si>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</si>
  <si>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</si>
  <si>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</si>
  <si>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</si>
  <si>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</si>
  <si>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</si>
  <si>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</si>
  <si>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</si>
  <si>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</si>
  <si>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</si>
  <si>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</si>
  <si>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</si>
  <si>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</si>
  <si>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</si>
  <si>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</si>
  <si>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</si>
  <si>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</si>
  <si>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</si>
  <si>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</si>
  <si>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</si>
  <si>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</si>
  <si>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</si>
  <si>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</si>
  <si>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</si>
  <si>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</si>
  <si>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</si>
  <si>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</si>
  <si>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</si>
  <si>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</si>
  <si>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</si>
  <si>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</si>
  <si>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</si>
  <si>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</si>
  <si>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</si>
  <si>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</si>
  <si>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</si>
  <si>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</si>
  <si>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</si>
  <si>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</si>
  <si>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</si>
  <si>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</si>
  <si>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</si>
  <si>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</si>
  <si>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</si>
  <si>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</si>
  <si>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</si>
  <si>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</si>
  <si>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</si>
  <si>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</si>
  <si>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</si>
  <si>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</si>
  <si>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</si>
  <si>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</si>
  <si>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</si>
  <si>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</si>
  <si>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</si>
  <si>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</si>
  <si>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</si>
  <si>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</si>
  <si>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</si>
  <si>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</si>
  <si>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</si>
  <si>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</si>
  <si>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</si>
  <si>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</si>
  <si>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</si>
  <si>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</si>
  <si>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</si>
  <si>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</si>
  <si>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</si>
  <si>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</si>
  <si>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</si>
  <si>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</si>
  <si>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</si>
  <si>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</si>
  <si>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</si>
  <si>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</si>
  <si>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</si>
  <si>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</si>
  <si>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</si>
  <si>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</si>
  <si>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</si>
  <si>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</si>
  <si>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</si>
  <si>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</si>
  <si>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</si>
  <si>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</si>
  <si>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</si>
  <si>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</si>
  <si>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</si>
  <si>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</si>
  <si>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</si>
  <si>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</si>
  <si>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</si>
  <si>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</si>
  <si>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</si>
  <si>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</si>
  <si>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</si>
  <si>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</si>
  <si>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</si>
  <si>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</si>
  <si>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</si>
  <si>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</si>
  <si>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</si>
  <si>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</si>
  <si>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</si>
  <si>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</si>
  <si>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</si>
  <si>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</si>
  <si>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</si>
  <si>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</si>
  <si>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</si>
  <si>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</si>
  <si>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</si>
  <si>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</si>
  <si>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</si>
  <si>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</si>
  <si>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</si>
  <si>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</si>
  <si>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</si>
  <si>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</si>
  <si>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</si>
  <si>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</si>
  <si>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</si>
  <si>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</si>
  <si>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</si>
  <si>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</si>
  <si>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</si>
  <si>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</si>
  <si>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</si>
  <si>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</si>
  <si>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</si>
  <si>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</si>
  <si>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</si>
  <si>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</si>
  <si>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</si>
  <si>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</si>
  <si>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</si>
  <si>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</si>
  <si>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</si>
  <si>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</si>
  <si>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</si>
  <si>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</si>
  <si>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</si>
  <si>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</si>
  <si>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</si>
  <si>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</si>
  <si>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</si>
  <si>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</si>
  <si>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</si>
  <si>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</si>
  <si>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</si>
  <si>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</si>
  <si>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</si>
  <si>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</si>
  <si>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</si>
  <si>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</si>
  <si>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</si>
  <si>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</si>
  <si>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</si>
  <si>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</si>
  <si>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</si>
  <si>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</si>
  <si>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</si>
  <si>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</si>
  <si>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</si>
  <si>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</si>
  <si>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</si>
  <si>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</si>
  <si>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</si>
  <si>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</si>
  <si>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</si>
  <si>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</si>
  <si>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</si>
  <si>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</si>
  <si>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</si>
  <si>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</si>
  <si>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</si>
  <si>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</si>
  <si>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</si>
  <si>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</si>
  <si>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</si>
  <si>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</si>
  <si>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</si>
  <si>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</si>
  <si>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</si>
  <si>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</si>
  <si>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</si>
  <si>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</si>
  <si>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</si>
  <si>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</si>
  <si>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</si>
  <si>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</si>
  <si>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</si>
  <si>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</si>
  <si>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</si>
  <si>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</si>
  <si>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</si>
  <si>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</si>
  <si>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</si>
  <si>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</si>
  <si>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</si>
  <si>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</si>
  <si>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</si>
  <si>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</si>
  <si>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</si>
  <si>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</si>
  <si>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</si>
  <si>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</si>
  <si>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</si>
  <si>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</si>
  <si>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</si>
  <si>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</si>
  <si>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</si>
  <si>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</si>
  <si>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</si>
  <si>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</si>
  <si>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</si>
  <si>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</si>
  <si>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</si>
  <si>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</si>
  <si>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</si>
  <si>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</si>
  <si>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</si>
  <si>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</si>
  <si>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</si>
  <si>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</si>
  <si>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</si>
  <si>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</si>
  <si>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</si>
  <si>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</si>
  <si>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</si>
  <si>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</si>
  <si>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</si>
  <si>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</si>
  <si>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</si>
  <si>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</si>
  <si>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</si>
  <si>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</si>
  <si>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</si>
  <si>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</si>
  <si>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</si>
  <si>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</si>
  <si>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</si>
  <si>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</si>
  <si>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</si>
  <si>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</si>
  <si>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</si>
  <si>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</si>
  <si>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</si>
  <si>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</si>
  <si>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</si>
  <si>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</si>
  <si>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</si>
  <si>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</si>
  <si>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</si>
  <si>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</si>
  <si>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</si>
  <si>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</si>
  <si>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</si>
  <si>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</si>
  <si>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</si>
  <si>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</si>
  <si>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</si>
  <si>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</si>
  <si>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</si>
  <si>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</si>
  <si>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</si>
  <si>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</si>
  <si>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</si>
  <si>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</si>
  <si>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</si>
  <si>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</si>
  <si>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</si>
  <si>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</si>
  <si>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</si>
  <si>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</si>
  <si>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</si>
  <si>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</si>
  <si>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</si>
  <si>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</si>
  <si>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</si>
  <si>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</si>
  <si>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</si>
  <si>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</si>
  <si>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</si>
  <si>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</si>
  <si>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</si>
  <si>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</si>
  <si>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</si>
  <si>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</si>
  <si>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</si>
  <si>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</si>
  <si>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</si>
  <si>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</si>
  <si>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</si>
  <si>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</si>
  <si>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</si>
  <si>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</si>
  <si>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</si>
  <si>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</si>
  <si>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</si>
  <si>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</si>
  <si>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</si>
  <si>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</si>
  <si>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</si>
  <si>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</si>
  <si>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</si>
  <si>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</si>
  <si>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</si>
  <si>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</si>
  <si>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</si>
  <si>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</si>
  <si>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</si>
  <si>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</si>
  <si>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</si>
  <si>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</si>
  <si>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</si>
  <si>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</si>
  <si>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</si>
  <si>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</si>
  <si>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</si>
  <si>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</si>
  <si>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</si>
  <si>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</si>
  <si>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</si>
  <si>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</si>
  <si>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</si>
  <si>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</si>
  <si>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</si>
  <si>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</si>
  <si>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</si>
  <si>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</si>
  <si>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</si>
  <si>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</si>
  <si>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</si>
  <si>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</si>
  <si>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</si>
  <si>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</si>
  <si>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</si>
  <si>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</si>
  <si>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</si>
  <si>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</si>
  <si>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</si>
  <si>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</si>
  <si>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</si>
  <si>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</si>
  <si>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</si>
  <si>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</si>
  <si>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</si>
  <si>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</si>
  <si>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</si>
  <si>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</si>
  <si>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</si>
  <si>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</si>
  <si>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</si>
  <si>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</si>
  <si>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</si>
  <si>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</si>
  <si>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</si>
  <si>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</si>
  <si>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</si>
  <si>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</si>
  <si>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</si>
  <si>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</si>
  <si>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</si>
  <si>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</si>
  <si>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</si>
  <si>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</si>
  <si>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</si>
  <si>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</si>
  <si>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</si>
  <si>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</si>
  <si>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</si>
  <si>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</si>
  <si>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</si>
  <si>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</si>
  <si>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</si>
  <si>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</si>
  <si>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</si>
  <si>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</si>
  <si>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</si>
  <si>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</si>
  <si>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</si>
  <si>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</si>
  <si>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</si>
  <si>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</si>
  <si>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</si>
  <si>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</si>
  <si>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</si>
  <si>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</si>
  <si>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</si>
  <si>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</si>
  <si>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</si>
  <si>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</si>
  <si>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</si>
  <si>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</si>
  <si>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</si>
  <si>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</si>
  <si>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</si>
  <si>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</si>
  <si>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</si>
  <si>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</si>
  <si>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</si>
  <si>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</si>
  <si>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</si>
  <si>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</si>
  <si>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</si>
  <si>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</si>
  <si>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</si>
  <si>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</si>
  <si>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</si>
  <si>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</si>
  <si>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</si>
  <si>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</si>
  <si>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</si>
  <si>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</si>
  <si>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</si>
  <si>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</si>
  <si>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</si>
  <si>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</si>
  <si>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</si>
  <si>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</si>
  <si>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</si>
  <si>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</si>
  <si>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</si>
  <si>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</si>
  <si>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</si>
  <si>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</si>
  <si>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</si>
  <si>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</si>
  <si>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</si>
  <si>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</si>
  <si>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</si>
  <si>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</si>
  <si>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</si>
  <si>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</si>
  <si>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</si>
  <si>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</si>
  <si>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</si>
  <si>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</si>
  <si>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</si>
  <si>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</si>
  <si>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</si>
  <si>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</si>
  <si>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</si>
  <si>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</si>
  <si>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</si>
  <si>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</si>
  <si>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</si>
  <si>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</si>
  <si>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</si>
  <si>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</si>
  <si>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</si>
  <si>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</si>
  <si>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</si>
  <si>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</si>
  <si>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</si>
  <si>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</si>
  <si>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</si>
  <si>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</si>
  <si>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</si>
  <si>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</si>
  <si>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</si>
  <si>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</si>
  <si>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</si>
  <si>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</si>
  <si>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</si>
  <si>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</si>
  <si>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</si>
  <si>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</si>
  <si>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</si>
  <si>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</si>
  <si>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</si>
  <si>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</si>
  <si>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</si>
  <si>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</si>
  <si>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</si>
  <si>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</si>
  <si>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</si>
  <si>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</si>
  <si>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</si>
  <si>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</si>
  <si>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</si>
  <si>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</si>
  <si>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</si>
  <si>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</si>
  <si>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</si>
  <si>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</si>
  <si>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</si>
  <si>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</si>
  <si>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</si>
  <si>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</si>
  <si>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</si>
  <si>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</si>
  <si>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</si>
  <si>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</si>
  <si>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</si>
  <si>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</si>
  <si>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</si>
  <si>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</si>
  <si>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</si>
  <si>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</si>
  <si>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</si>
  <si>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</si>
  <si>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</si>
  <si>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</si>
  <si>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</si>
  <si>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</si>
  <si>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</si>
  <si>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</si>
  <si>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</si>
  <si>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</si>
  <si>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</si>
  <si>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</si>
  <si>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</si>
  <si>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</si>
  <si>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</si>
  <si>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</si>
  <si>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</si>
  <si>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</si>
  <si>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</si>
  <si>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</si>
  <si>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</si>
  <si>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</si>
  <si>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</si>
  <si>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</si>
  <si>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</si>
  <si>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</si>
  <si>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</si>
  <si>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</si>
  <si>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</si>
  <si>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</si>
  <si>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</si>
  <si>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</si>
  <si>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</si>
  <si>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</si>
  <si>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</si>
  <si>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</si>
  <si>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</si>
  <si>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</si>
  <si>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</si>
  <si>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</si>
  <si>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</si>
  <si>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</si>
  <si>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</si>
  <si>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</si>
  <si>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</si>
  <si>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</si>
  <si>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</si>
  <si>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</si>
  <si>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</si>
  <si>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</si>
  <si>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</si>
  <si>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</si>
  <si>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</si>
  <si>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</si>
  <si>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</si>
  <si>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</si>
  <si>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</si>
  <si>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</si>
  <si>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</si>
  <si>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</si>
  <si>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</si>
  <si>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</si>
  <si>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</si>
  <si>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</si>
  <si>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</si>
  <si>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</si>
  <si>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</si>
  <si>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</si>
  <si>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</si>
  <si>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</si>
  <si>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</si>
  <si>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</si>
  <si>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</si>
  <si>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</si>
  <si>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</si>
  <si>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</si>
  <si>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</si>
  <si>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</si>
  <si>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</si>
  <si>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</si>
  <si>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</si>
  <si>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</si>
  <si>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</si>
  <si>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</si>
  <si>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</si>
  <si>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</si>
  <si>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</si>
  <si>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</si>
  <si>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</si>
  <si>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</si>
  <si>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</si>
  <si>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</si>
  <si>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</si>
  <si>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</si>
  <si>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</si>
  <si>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</si>
  <si>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</si>
  <si>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</si>
  <si>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</si>
  <si>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</si>
  <si>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</si>
  <si>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</si>
  <si>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</si>
  <si>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</si>
  <si>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</si>
  <si>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</si>
  <si>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</si>
  <si>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</si>
  <si>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</si>
  <si>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</si>
  <si>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</si>
  <si>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</si>
  <si>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</si>
  <si>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</si>
  <si>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</si>
  <si>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</si>
  <si>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</si>
  <si>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</si>
  <si>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</si>
  <si>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</si>
  <si>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</si>
  <si>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</si>
  <si>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</si>
  <si>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</si>
  <si>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</si>
  <si>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</si>
  <si>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</si>
  <si>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</si>
  <si>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</si>
  <si>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</si>
  <si>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</si>
  <si>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</si>
  <si>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</si>
  <si>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</si>
  <si>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</si>
  <si>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</si>
  <si>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</si>
  <si>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</si>
  <si>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</si>
  <si>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</si>
  <si>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</si>
  <si>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</si>
  <si>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</si>
  <si>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</si>
  <si>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</si>
  <si>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</si>
  <si>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</si>
  <si>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</si>
  <si>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</si>
  <si>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</si>
  <si>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</si>
  <si>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</si>
  <si>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</si>
  <si>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</si>
  <si>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</si>
  <si>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</si>
  <si>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</si>
  <si>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</si>
  <si>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</si>
  <si>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</si>
  <si>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</si>
  <si>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</si>
  <si>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</si>
  <si>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</si>
  <si>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</si>
  <si>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</si>
  <si>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</si>
  <si>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</si>
  <si>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</si>
  <si>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</si>
  <si>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</si>
  <si>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</si>
  <si>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</si>
  <si>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</si>
  <si>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</si>
  <si>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</si>
  <si>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</si>
  <si>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</si>
  <si>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</si>
  <si>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</si>
  <si>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</si>
  <si>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</si>
  <si>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</si>
  <si>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</si>
  <si>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</si>
  <si>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</si>
  <si>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</si>
  <si>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</si>
  <si>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</si>
  <si>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</si>
  <si>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</si>
  <si>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</si>
  <si>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</si>
  <si>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</si>
  <si>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</si>
  <si>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</si>
  <si>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</si>
  <si>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</si>
  <si>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</si>
  <si>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</si>
  <si>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</si>
  <si>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</si>
  <si>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</si>
  <si>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</si>
  <si>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</si>
  <si>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</si>
  <si>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</si>
  <si>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</si>
  <si>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</si>
  <si>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</si>
  <si>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</si>
  <si>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</si>
  <si>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</si>
  <si>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</si>
  <si>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</si>
  <si>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</si>
  <si>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</si>
  <si>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</si>
  <si>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</si>
  <si>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</si>
  <si>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</si>
  <si>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</si>
  <si>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</si>
  <si>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</si>
  <si>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</si>
  <si>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</si>
  <si>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</si>
  <si>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</si>
  <si>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</si>
  <si>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</si>
  <si>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</si>
  <si>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</si>
  <si>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</si>
  <si>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</si>
  <si>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</si>
  <si>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</si>
  <si>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</si>
  <si>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</si>
  <si>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</si>
  <si>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</si>
  <si>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</si>
  <si>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</si>
  <si>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</si>
  <si>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</si>
  <si>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</si>
  <si>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</si>
  <si>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</si>
  <si>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</si>
  <si>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</si>
  <si>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</si>
  <si>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</si>
  <si>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</si>
  <si>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</si>
  <si>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</si>
  <si>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</si>
  <si>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</si>
  <si>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</si>
  <si>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</si>
  <si>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</si>
  <si>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</si>
  <si>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</si>
  <si>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</si>
  <si>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</si>
  <si>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</si>
  <si>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</si>
  <si>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</si>
  <si>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</si>
  <si>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</si>
  <si>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</si>
  <si>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</si>
  <si>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</si>
  <si>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</si>
  <si>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</si>
  <si>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</si>
  <si>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</si>
  <si>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</si>
  <si>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</si>
  <si>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</si>
  <si>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</si>
  <si>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</si>
  <si>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</si>
  <si>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</si>
  <si>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</si>
  <si>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</si>
  <si>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</si>
  <si>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</si>
  <si>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</si>
  <si>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</si>
  <si>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</si>
  <si>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</si>
  <si>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</si>
  <si>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</si>
  <si>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</si>
  <si>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</si>
  <si>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</si>
  <si>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</si>
  <si>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</si>
  <si>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</si>
  <si>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</si>
  <si>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</si>
  <si>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</si>
  <si>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</si>
  <si>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</si>
  <si>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</si>
  <si>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</si>
  <si>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</si>
  <si>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</si>
  <si>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</si>
  <si>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</si>
  <si>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</si>
  <si>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</si>
  <si>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</si>
  <si>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</si>
  <si>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</si>
  <si>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</si>
  <si>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</si>
  <si>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</si>
  <si>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</si>
  <si>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</si>
  <si>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</si>
  <si>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</si>
  <si>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</si>
  <si>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</si>
  <si>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</si>
  <si>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</si>
  <si>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</si>
  <si>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</si>
  <si>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</si>
  <si>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</si>
  <si>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</si>
  <si>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</si>
  <si>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</si>
  <si>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</si>
  <si>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</si>
  <si>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</si>
  <si>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</si>
  <si>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</si>
  <si>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</si>
  <si>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</si>
  <si>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</si>
  <si>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</si>
  <si>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</si>
  <si>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</si>
  <si>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</si>
  <si>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</si>
  <si>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</si>
  <si>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</si>
  <si>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</si>
  <si>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</si>
  <si>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</si>
  <si>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</si>
  <si>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</si>
  <si>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</si>
  <si>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</si>
  <si>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</si>
  <si>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</si>
  <si>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</si>
  <si>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</si>
  <si>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</si>
  <si>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</si>
  <si>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</si>
  <si>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</si>
  <si>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</si>
  <si>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</si>
  <si>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</si>
  <si>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</si>
  <si>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</si>
  <si>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</si>
  <si>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</si>
  <si>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</si>
  <si>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</si>
  <si>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</si>
  <si>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</si>
  <si>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</si>
  <si>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</si>
  <si>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</si>
  <si>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</si>
  <si>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</si>
  <si>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</si>
  <si>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</si>
  <si>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</si>
  <si>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</si>
  <si>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</si>
  <si>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</si>
  <si>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</si>
  <si>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</si>
  <si>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</si>
  <si>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</si>
  <si>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</si>
  <si>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</si>
  <si>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</si>
  <si>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</si>
  <si>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</si>
  <si>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</si>
  <si>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</si>
  <si>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</si>
  <si>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</si>
  <si>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</si>
  <si>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</si>
  <si>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</si>
  <si>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</si>
  <si>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</si>
  <si>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</si>
  <si>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</si>
  <si>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</si>
  <si>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</si>
  <si>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</si>
  <si>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</si>
  <si>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</si>
  <si>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</si>
  <si>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</si>
  <si>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</si>
  <si>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</si>
  <si>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</si>
  <si>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</si>
  <si>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</si>
  <si>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</si>
  <si>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</si>
  <si>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</si>
  <si>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</si>
  <si>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</si>
  <si>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</si>
  <si>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</si>
  <si>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</si>
  <si>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</si>
  <si>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</si>
  <si>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</si>
  <si>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</si>
  <si>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</si>
  <si>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</si>
  <si>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</si>
  <si>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</si>
  <si>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</si>
  <si>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</si>
  <si>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</si>
  <si>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</si>
  <si>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</si>
  <si>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</si>
  <si>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</si>
  <si>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</si>
  <si>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</si>
  <si>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</si>
  <si>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</si>
  <si>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</si>
  <si>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</si>
  <si>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</si>
  <si>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</si>
  <si>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</si>
  <si>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</si>
  <si>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</si>
  <si>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</si>
  <si>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</si>
  <si>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</si>
  <si>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</si>
  <si>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</si>
  <si>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</si>
  <si>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</si>
  <si>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</si>
  <si>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</si>
  <si>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</si>
  <si>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</si>
  <si>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</si>
  <si>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</si>
  <si>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</si>
  <si>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</si>
  <si>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</si>
  <si>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</si>
  <si>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</si>
  <si>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</si>
  <si>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</si>
  <si>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</si>
  <si>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</si>
  <si>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</si>
  <si>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</si>
  <si>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</si>
  <si>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</si>
  <si>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</si>
  <si>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</si>
  <si>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</si>
  <si>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</si>
  <si>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</si>
  <si>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</si>
  <si>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</si>
  <si>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</si>
  <si>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</si>
  <si>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</si>
  <si>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</si>
  <si>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</si>
  <si>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</si>
  <si>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</si>
  <si>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</si>
  <si>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</si>
  <si>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</si>
  <si>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</si>
  <si>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</si>
  <si>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</si>
  <si>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</si>
  <si>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</si>
  <si>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</si>
  <si>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</si>
  <si>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</si>
  <si>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</si>
  <si>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</si>
  <si>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</si>
  <si>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</si>
  <si>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</si>
  <si>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</si>
  <si>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</si>
  <si>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</si>
  <si>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</si>
  <si>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</si>
  <si>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</si>
  <si>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</si>
  <si>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</si>
  <si>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</si>
  <si>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</si>
  <si>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</si>
  <si>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</si>
  <si>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</si>
  <si>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</si>
  <si>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</si>
  <si>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</si>
  <si>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</si>
  <si>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</si>
  <si>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</si>
  <si>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</si>
  <si>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</si>
  <si>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</si>
  <si>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</si>
  <si>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</si>
  <si>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</si>
  <si>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</si>
  <si>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</si>
  <si>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</si>
  <si>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</si>
  <si>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</si>
  <si>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</si>
  <si>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</si>
  <si>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</si>
  <si>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</si>
  <si>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</si>
  <si>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</si>
  <si>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</si>
  <si>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</si>
  <si>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</si>
  <si>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</si>
  <si>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</si>
  <si>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</si>
  <si>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</si>
  <si>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</si>
  <si>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</si>
  <si>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</si>
  <si>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</si>
  <si>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</si>
  <si>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</si>
  <si>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</si>
  <si>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</si>
  <si>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</si>
  <si>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</si>
  <si>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</si>
  <si>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</si>
  <si>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</si>
  <si>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</si>
  <si>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</si>
  <si>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</si>
  <si>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</si>
  <si>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</si>
  <si>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</si>
  <si>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</si>
  <si>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</si>
  <si>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</si>
  <si>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</si>
  <si>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</si>
  <si>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</si>
  <si>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</si>
  <si>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</si>
  <si>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</si>
  <si>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</si>
  <si>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</si>
  <si>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</si>
  <si>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</si>
  <si>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</si>
  <si>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</si>
  <si>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</si>
  <si>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</si>
  <si>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</si>
  <si>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</si>
  <si>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</si>
  <si>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</si>
  <si>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</si>
  <si>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</si>
  <si>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</si>
  <si>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</si>
  <si>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</si>
  <si>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</si>
  <si>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</si>
  <si>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</si>
  <si>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</si>
  <si>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</si>
  <si>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</si>
  <si>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</si>
  <si>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</si>
  <si>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</si>
  <si>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</si>
  <si>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</si>
  <si>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</si>
  <si>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</si>
  <si>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</si>
  <si>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</si>
  <si>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</si>
  <si>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</si>
  <si>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</si>
  <si>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</si>
  <si>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</si>
  <si>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</si>
  <si>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</si>
  <si>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</si>
  <si>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</si>
  <si>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</si>
  <si>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</si>
  <si>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</si>
  <si>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</si>
  <si>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</si>
  <si>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</si>
  <si>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</si>
  <si>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</si>
  <si>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</si>
  <si>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</si>
  <si>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</si>
  <si>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</si>
  <si>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</si>
  <si>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</si>
  <si>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</si>
  <si>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</si>
  <si>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</si>
  <si>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</si>
  <si>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</si>
  <si>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</si>
  <si>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</si>
  <si>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</si>
  <si>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</si>
  <si>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</si>
  <si>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</si>
  <si>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</si>
  <si>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</si>
  <si>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</si>
  <si>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</si>
  <si>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</si>
  <si>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</si>
  <si>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</si>
  <si>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</si>
  <si>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</si>
  <si>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</si>
  <si>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</si>
  <si>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</si>
  <si>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</si>
  <si>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</si>
  <si>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</si>
  <si>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</si>
  <si>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</si>
  <si>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</si>
  <si>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</si>
  <si>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</si>
  <si>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</si>
  <si>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</si>
  <si>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</si>
  <si>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</si>
  <si>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</si>
  <si>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</si>
  <si>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</si>
  <si>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</si>
  <si>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</si>
  <si>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</si>
  <si>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</si>
  <si>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</si>
  <si>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</si>
  <si>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</si>
  <si>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</si>
  <si>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</si>
  <si>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</si>
  <si>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</si>
  <si>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</si>
  <si>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</si>
  <si>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</si>
  <si>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</si>
  <si>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</si>
  <si>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</si>
  <si>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</si>
  <si>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</si>
  <si>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</si>
  <si>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</si>
  <si>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</si>
  <si>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</si>
  <si>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</si>
  <si>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</si>
  <si>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</si>
  <si>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</si>
  <si>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</si>
  <si>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</si>
  <si>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</si>
  <si>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</si>
  <si>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</si>
  <si>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</si>
  <si>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</si>
  <si>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</si>
  <si>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</si>
  <si>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</si>
  <si>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</si>
  <si>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</si>
  <si>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</si>
  <si>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</si>
  <si>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</si>
  <si>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</si>
  <si>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</si>
  <si>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</si>
  <si>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</si>
  <si>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</si>
  <si>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</si>
  <si>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</si>
  <si>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</si>
  <si>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</si>
  <si>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</si>
  <si>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</si>
  <si>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</si>
  <si>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</si>
  <si>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</si>
  <si>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</si>
  <si>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</si>
  <si>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</si>
  <si>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</si>
  <si>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</si>
  <si>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</si>
  <si>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</si>
  <si>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</si>
  <si>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</si>
  <si>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</si>
  <si>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</si>
  <si>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</si>
  <si>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</si>
  <si>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</si>
  <si>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</si>
  <si>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</si>
  <si>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</si>
  <si>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</si>
  <si>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</si>
  <si>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</si>
  <si>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</si>
  <si>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</si>
  <si>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</si>
  <si>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</si>
  <si>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</si>
  <si>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</si>
  <si>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</si>
  <si>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</si>
  <si>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</si>
  <si>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</si>
  <si>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</si>
  <si>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</si>
  <si>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</si>
  <si>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</si>
  <si>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</si>
  <si>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</si>
  <si>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</si>
  <si>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</si>
  <si>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</si>
  <si>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</si>
  <si>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</si>
  <si>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</si>
  <si>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</si>
  <si>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</si>
  <si>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</si>
  <si>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</si>
  <si>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</si>
  <si>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</si>
  <si>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</si>
  <si>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</si>
  <si>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</si>
  <si>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</si>
  <si>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</si>
  <si>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</si>
  <si>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</si>
  <si>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</si>
  <si>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</si>
  <si>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</si>
  <si>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</si>
  <si>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</si>
  <si>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</si>
  <si>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</si>
  <si>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</si>
  <si>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</si>
  <si>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</si>
  <si>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</si>
  <si>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</si>
  <si>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</si>
  <si>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</si>
  <si>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</si>
  <si>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</si>
  <si>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</si>
  <si>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</si>
  <si>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</si>
  <si>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</si>
  <si>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</si>
  <si>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</si>
  <si>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</si>
  <si>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</si>
  <si>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</si>
  <si>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</si>
  <si>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</si>
  <si>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</si>
  <si>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</si>
  <si>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</si>
  <si>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</si>
  <si>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</si>
  <si>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</si>
  <si>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</si>
  <si>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</si>
  <si>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</si>
  <si>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</si>
  <si>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</si>
  <si>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</si>
  <si>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</si>
  <si>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</si>
  <si>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</si>
  <si>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</si>
  <si>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</si>
  <si>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</si>
  <si>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</si>
  <si>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</si>
  <si>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</si>
  <si>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</si>
  <si>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</si>
  <si>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</si>
  <si>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</si>
  <si>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</si>
  <si>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</si>
  <si>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</si>
  <si>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</si>
  <si>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</si>
  <si>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</si>
  <si>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</si>
  <si>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</si>
  <si>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</si>
  <si>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</si>
  <si>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</si>
  <si>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</si>
  <si>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</si>
  <si>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</si>
  <si>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</si>
  <si>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</si>
  <si>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</si>
  <si>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</si>
  <si>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</si>
  <si>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</si>
  <si>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</si>
  <si>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</si>
  <si>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</si>
  <si>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</si>
  <si>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</si>
  <si>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</si>
  <si>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</si>
  <si>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</si>
  <si>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</si>
  <si>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</si>
  <si>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</si>
  <si>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</si>
  <si>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</si>
  <si>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</si>
  <si>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</si>
  <si>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</si>
  <si>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</si>
  <si>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</si>
  <si>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</si>
  <si>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</si>
  <si>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</si>
  <si>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</si>
  <si>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</si>
  <si>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</si>
  <si>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</si>
  <si>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</si>
  <si>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</si>
  <si>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</si>
  <si>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</si>
  <si>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</si>
  <si>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</si>
  <si>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</si>
  <si>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</si>
  <si>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</si>
  <si>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</si>
  <si>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</si>
  <si>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</si>
  <si>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</si>
  <si>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</si>
  <si>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</si>
  <si>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</si>
  <si>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</si>
  <si>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</si>
  <si>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</si>
  <si>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</si>
  <si>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</si>
  <si>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</si>
  <si>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</si>
  <si>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</si>
  <si>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</si>
  <si>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</si>
  <si>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</si>
  <si>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</si>
  <si>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</si>
  <si>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</si>
  <si>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</si>
  <si>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</si>
  <si>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</si>
  <si>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</si>
  <si>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</si>
  <si>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</si>
  <si>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</si>
  <si>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</si>
  <si>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</si>
  <si>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</si>
  <si>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</si>
  <si>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</si>
  <si>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</si>
  <si>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</si>
  <si>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</si>
  <si>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</si>
  <si>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</si>
  <si>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</si>
  <si>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</si>
  <si>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</si>
  <si>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</si>
  <si>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</si>
  <si>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</si>
  <si>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</si>
  <si>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</si>
  <si>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</si>
  <si>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</si>
  <si>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</si>
  <si>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</si>
  <si>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</si>
  <si>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</si>
  <si>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</si>
  <si>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</si>
  <si>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</si>
  <si>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</si>
  <si>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</si>
  <si>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</si>
  <si>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</si>
  <si>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</si>
  <si>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</si>
  <si>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</si>
  <si>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</si>
  <si>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</si>
  <si>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</si>
  <si>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</si>
  <si>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</si>
  <si>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</si>
  <si>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</si>
  <si>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</si>
  <si>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</si>
  <si>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</si>
  <si>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</si>
  <si>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</si>
  <si>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</si>
  <si>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</si>
  <si>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</si>
  <si>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</si>
  <si>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</si>
  <si>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</si>
  <si>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</si>
  <si>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</si>
  <si>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</si>
  <si>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</si>
  <si>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</si>
  <si>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</si>
  <si>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</si>
  <si>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</si>
  <si>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</si>
  <si>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</si>
  <si>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</si>
  <si>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</si>
  <si>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</si>
  <si>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</si>
  <si>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</si>
  <si>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</si>
  <si>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</si>
  <si>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</si>
  <si>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</si>
  <si>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</si>
  <si>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</si>
  <si>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</si>
  <si>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</si>
  <si>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</si>
  <si>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</si>
  <si>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</si>
  <si>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</si>
  <si>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</si>
  <si>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</si>
  <si>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</si>
  <si>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</si>
  <si>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</si>
  <si>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</si>
  <si>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</si>
  <si>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</si>
  <si>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</si>
  <si>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</si>
  <si>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</si>
  <si>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</si>
  <si>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</si>
  <si>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</si>
  <si>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</si>
  <si>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</si>
  <si>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</si>
  <si>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</si>
  <si>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</si>
  <si>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</si>
  <si>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</si>
  <si>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</si>
  <si>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</si>
  <si>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</si>
  <si>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</si>
  <si>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</si>
  <si>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</si>
  <si>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</si>
  <si>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</si>
  <si>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</si>
  <si>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</si>
  <si>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</si>
  <si>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</si>
  <si>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</si>
  <si>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</si>
  <si>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</si>
  <si>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</si>
  <si>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</si>
  <si>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</si>
  <si>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</si>
  <si>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</si>
  <si>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</si>
  <si>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</si>
  <si>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</si>
  <si>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</si>
  <si>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</si>
  <si>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</si>
  <si>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</si>
  <si>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</si>
  <si>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</si>
  <si>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</si>
  <si>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</si>
  <si>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</si>
  <si>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</si>
  <si>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</si>
  <si>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</si>
  <si>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</si>
  <si>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</si>
  <si>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</si>
  <si>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</si>
  <si>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</si>
  <si>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</si>
  <si>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</si>
  <si>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</si>
  <si>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</si>
  <si>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</si>
  <si>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</si>
  <si>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</si>
  <si>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</si>
  <si>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</si>
  <si>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</si>
  <si>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</si>
  <si>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</si>
  <si>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</si>
  <si>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</si>
  <si>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</si>
  <si>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</si>
  <si>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</si>
  <si>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</si>
  <si>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</si>
  <si>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</si>
  <si>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</si>
  <si>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</si>
  <si>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</si>
  <si>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</si>
  <si>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</si>
  <si>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</si>
  <si>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</si>
  <si>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</si>
  <si>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</si>
  <si>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</si>
  <si>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</si>
  <si>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</si>
  <si>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</si>
  <si>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</si>
  <si>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</si>
  <si>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</si>
  <si>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</si>
  <si>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</si>
  <si>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</si>
  <si>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</si>
  <si>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</si>
  <si>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</si>
  <si>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</si>
  <si>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</si>
  <si>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</si>
  <si>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</si>
  <si>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</si>
  <si>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</si>
  <si>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</si>
  <si>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</si>
  <si>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</si>
  <si>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</si>
  <si>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</si>
  <si>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</si>
  <si>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</si>
  <si>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</si>
  <si>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</si>
  <si>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</si>
  <si>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</si>
  <si>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</si>
  <si>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</si>
  <si>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</si>
  <si>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</si>
  <si>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</si>
  <si>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</si>
  <si>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</si>
  <si>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</si>
  <si>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</si>
  <si>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</si>
  <si>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</si>
  <si>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</si>
  <si>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</si>
  <si>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</si>
  <si>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</si>
  <si>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</si>
  <si>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</si>
  <si>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</si>
  <si>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</si>
  <si>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</si>
  <si>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</si>
  <si>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</si>
  <si>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</si>
  <si>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</si>
  <si>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</si>
  <si>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</si>
  <si>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</si>
  <si>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</si>
  <si>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</si>
  <si>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</si>
  <si>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</si>
  <si>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</si>
  <si>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</si>
  <si>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</si>
  <si>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</si>
  <si>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</si>
  <si>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</si>
  <si>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</si>
  <si>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</si>
  <si>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</si>
  <si>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</si>
  <si>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</si>
  <si>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</si>
  <si>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</si>
  <si>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</si>
  <si>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</si>
  <si>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</si>
  <si>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</si>
  <si>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</si>
  <si>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</si>
  <si>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</si>
  <si>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</si>
  <si>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</si>
  <si>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</si>
  <si>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</si>
  <si>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</si>
  <si>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</si>
  <si>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</si>
  <si>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</si>
  <si>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</si>
  <si>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</si>
  <si>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</si>
  <si>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</si>
  <si>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</si>
  <si>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</si>
  <si>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</si>
  <si>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</si>
  <si>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</si>
  <si>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</si>
  <si>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</si>
  <si>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</si>
  <si>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</si>
  <si>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</si>
  <si>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</si>
  <si>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</si>
  <si>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</si>
  <si>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</si>
  <si>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</si>
  <si>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</si>
  <si>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</si>
  <si>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</si>
  <si>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</si>
  <si>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</si>
  <si>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</si>
  <si>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</si>
  <si>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</si>
  <si>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</si>
  <si>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</si>
  <si>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</si>
  <si>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</si>
  <si>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</si>
  <si>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</si>
  <si>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</si>
  <si>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</si>
  <si>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</si>
  <si>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</si>
  <si>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</si>
  <si>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</si>
  <si>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</si>
  <si>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</si>
  <si>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</si>
  <si>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</si>
  <si>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</si>
  <si>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</si>
  <si>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</si>
  <si>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</si>
  <si>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</si>
  <si>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</si>
  <si>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</si>
  <si>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</si>
  <si>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</si>
  <si>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</si>
  <si>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</si>
  <si>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</si>
  <si>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</si>
  <si>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</si>
  <si>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</si>
  <si>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</si>
  <si>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</si>
  <si>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</si>
  <si>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</si>
  <si>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</si>
  <si>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</si>
  <si>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</si>
  <si>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</si>
  <si>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</si>
  <si>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</si>
  <si>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</si>
  <si>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</si>
  <si>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</si>
  <si>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</si>
  <si>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</si>
  <si>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</si>
  <si>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</si>
  <si>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</si>
  <si>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</si>
  <si>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</si>
  <si>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</si>
  <si>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</si>
  <si>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</si>
  <si>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</si>
  <si>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</si>
  <si>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</si>
  <si>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</si>
  <si>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</si>
  <si>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</si>
  <si>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</si>
  <si>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</si>
  <si>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</si>
  <si>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</si>
  <si>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</si>
  <si>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</si>
  <si>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</si>
  <si>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</si>
  <si>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</si>
  <si>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</si>
  <si>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</si>
  <si>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</si>
  <si>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</si>
  <si>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</si>
  <si>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</si>
  <si>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</si>
  <si>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</si>
  <si>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</si>
  <si>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</si>
  <si>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</si>
  <si>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</si>
  <si>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</si>
  <si>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</si>
  <si>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</si>
  <si>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</si>
  <si>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</si>
  <si>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</si>
  <si>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</si>
  <si>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</si>
  <si>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</si>
  <si>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</si>
  <si>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</si>
  <si>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</si>
  <si>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</si>
  <si>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</si>
  <si>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</si>
  <si>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</si>
  <si>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</si>
  <si>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</si>
  <si>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</si>
  <si>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</si>
  <si>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</si>
  <si>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</si>
  <si>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</si>
  <si>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</si>
  <si>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</si>
  <si>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</si>
  <si>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</si>
  <si>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</si>
  <si>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</si>
  <si>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</si>
  <si>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</si>
  <si>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</si>
  <si>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</si>
  <si>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</si>
  <si>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</si>
  <si>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</si>
  <si>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</si>
  <si>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</si>
  <si>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</si>
  <si>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</si>
  <si>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</si>
  <si>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</si>
  <si>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</si>
  <si>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</si>
  <si>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</si>
  <si>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</si>
  <si>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</si>
  <si>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</si>
  <si>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</si>
  <si>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</si>
  <si>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</si>
  <si>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</si>
  <si>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</si>
  <si>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</si>
  <si>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</si>
  <si>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</si>
  <si>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</si>
  <si>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</si>
  <si>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</si>
  <si>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</si>
  <si>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</si>
  <si>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</si>
  <si>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</si>
  <si>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</si>
  <si>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</si>
  <si>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</si>
  <si>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</si>
  <si>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</si>
  <si>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</si>
  <si>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</si>
  <si>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</si>
  <si>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</si>
  <si>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</si>
  <si>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</si>
  <si>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</si>
  <si>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</si>
  <si>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</si>
  <si>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</si>
  <si>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</si>
  <si>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</si>
  <si>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</si>
  <si>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</si>
  <si>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</si>
  <si>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</si>
  <si>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</si>
  <si>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</si>
  <si>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</si>
  <si>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</si>
  <si>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</si>
  <si>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</si>
  <si>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</si>
  <si>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</si>
  <si>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</si>
  <si>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</si>
  <si>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</si>
  <si>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</si>
  <si>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</si>
  <si>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</si>
  <si>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</si>
  <si>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</si>
  <si>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</si>
  <si>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</si>
  <si>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</si>
  <si>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</si>
  <si>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</si>
  <si>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</si>
  <si>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</si>
  <si>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</si>
  <si>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</si>
  <si>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</si>
  <si>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</si>
  <si>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</si>
  <si>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</si>
  <si>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</si>
  <si>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</si>
  <si>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</si>
  <si>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</si>
  <si>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</si>
  <si>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</si>
  <si>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</si>
  <si>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</si>
  <si>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</si>
  <si>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</si>
  <si>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</si>
  <si>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</si>
  <si>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</si>
  <si>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</si>
  <si>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</si>
  <si>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</si>
  <si>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</si>
  <si>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</si>
  <si>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</si>
  <si>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</si>
  <si>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</si>
  <si>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</si>
  <si>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</si>
  <si>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</si>
  <si>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</si>
  <si>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</si>
  <si>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</si>
  <si>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</si>
  <si>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</si>
  <si>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</si>
  <si>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</si>
  <si>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</si>
  <si>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</si>
  <si>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</si>
  <si>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</si>
  <si>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</si>
  <si>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</si>
  <si>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</si>
  <si>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</si>
  <si>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</si>
  <si>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</si>
  <si>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</si>
  <si>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</si>
  <si>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</si>
  <si>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</si>
  <si>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</si>
  <si>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</si>
  <si>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</si>
  <si>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</si>
  <si>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</si>
  <si>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</si>
  <si>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</si>
  <si>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</si>
  <si>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</si>
  <si>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</si>
  <si>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</si>
  <si>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</si>
  <si>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</si>
  <si>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</si>
  <si>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</si>
  <si>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</si>
  <si>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</si>
  <si>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</si>
  <si>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</si>
  <si>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</si>
  <si>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</si>
  <si>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</si>
  <si>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</si>
  <si>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</si>
  <si>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</si>
  <si>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</si>
  <si>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</si>
  <si>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</si>
  <si>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</si>
  <si>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</si>
  <si>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</si>
  <si>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</si>
  <si>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</si>
  <si>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</si>
  <si>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</si>
  <si>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</si>
  <si>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</si>
  <si>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</si>
  <si>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</si>
  <si>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</si>
  <si>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</si>
  <si>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</si>
  <si>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</si>
  <si>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</si>
  <si>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</si>
  <si>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</si>
  <si>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</si>
  <si>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</si>
  <si>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</si>
  <si>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</si>
  <si>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</si>
  <si>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</si>
  <si>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</si>
  <si>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</si>
  <si>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</si>
  <si>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</si>
  <si>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</si>
  <si>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</si>
  <si>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</si>
  <si>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</si>
  <si>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</si>
  <si>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</si>
  <si>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</si>
  <si>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</si>
  <si>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</si>
  <si>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</si>
  <si>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</si>
  <si>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</si>
  <si>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</si>
  <si>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</si>
  <si>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</si>
  <si>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</si>
  <si>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</si>
  <si>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</si>
  <si>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</si>
  <si>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</si>
  <si>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</si>
  <si>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</si>
  <si>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</si>
  <si>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</si>
  <si>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</si>
  <si>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</si>
  <si>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</si>
  <si>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</si>
  <si>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</si>
  <si>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</si>
  <si>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</si>
  <si>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</si>
  <si>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</si>
  <si>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</si>
  <si>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</si>
  <si>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</si>
  <si>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</si>
  <si>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</si>
  <si>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</si>
  <si>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</si>
  <si>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</si>
  <si>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</si>
  <si>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</si>
  <si>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</si>
  <si>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</si>
  <si>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</si>
  <si>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</si>
  <si>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</si>
  <si>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</si>
  <si>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</si>
  <si>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</si>
  <si>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</si>
  <si>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</si>
  <si>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</si>
  <si>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</si>
  <si>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</si>
  <si>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</si>
  <si>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</si>
  <si>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</si>
  <si>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</si>
  <si>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</si>
  <si>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</si>
  <si>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</si>
  <si>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</si>
  <si>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</si>
  <si>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</si>
  <si>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</si>
  <si>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</si>
  <si>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</si>
  <si>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</si>
  <si>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</si>
  <si>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</si>
  <si>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</si>
  <si>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</si>
  <si>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</si>
  <si>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</si>
  <si>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</si>
  <si>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</si>
  <si>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</si>
  <si>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</si>
  <si>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</si>
  <si>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</si>
  <si>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</si>
  <si>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</si>
  <si>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</si>
  <si>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</si>
  <si>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</si>
  <si>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</si>
  <si>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</si>
  <si>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</si>
  <si>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</si>
  <si>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</si>
  <si>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</si>
  <si>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</si>
  <si>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</si>
  <si>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</si>
  <si>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</si>
  <si>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</si>
  <si>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</si>
  <si>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</si>
  <si>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</si>
  <si>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</si>
  <si>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</si>
  <si>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</si>
  <si>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</si>
  <si>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</si>
  <si>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</si>
  <si>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</si>
  <si>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</si>
  <si>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</si>
  <si>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</si>
  <si>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</si>
  <si>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</si>
  <si>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</si>
  <si>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</si>
  <si>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</si>
  <si>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</si>
  <si>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</si>
  <si>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</si>
  <si>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</si>
  <si>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</si>
  <si>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</si>
  <si>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</si>
  <si>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</si>
  <si>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</si>
  <si>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</si>
  <si>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</si>
  <si>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</si>
  <si>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</si>
  <si>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</si>
  <si>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</si>
  <si>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</si>
  <si>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</si>
  <si>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</si>
  <si>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</si>
  <si>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</si>
  <si>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</si>
  <si>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</si>
  <si>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</si>
  <si>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</si>
  <si>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</si>
  <si>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</si>
  <si>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</si>
  <si>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</si>
  <si>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</si>
  <si>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</si>
  <si>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</si>
  <si>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</si>
  <si>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</si>
  <si>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</si>
  <si>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</si>
  <si>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</si>
  <si>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</si>
  <si>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</si>
  <si>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</si>
  <si>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</si>
  <si>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</si>
  <si>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</si>
  <si>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</si>
  <si>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</si>
  <si>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</si>
  <si>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</si>
  <si>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</si>
  <si>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</si>
  <si>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</si>
  <si>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</si>
  <si>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</si>
  <si>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</si>
  <si>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</si>
  <si>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</si>
  <si>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</si>
  <si>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</si>
  <si>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</si>
  <si>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</si>
  <si>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</si>
  <si>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</si>
  <si>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</si>
  <si>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</si>
  <si>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</si>
  <si>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</si>
  <si>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</si>
  <si>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</si>
  <si>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</si>
  <si>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</si>
  <si>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</si>
  <si>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</si>
  <si>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</si>
  <si>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</si>
  <si>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</si>
  <si>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</si>
  <si>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</si>
  <si>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</si>
  <si>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</si>
  <si>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</si>
  <si>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</si>
  <si>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</si>
  <si>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</si>
  <si>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</si>
  <si>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</si>
  <si>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</si>
  <si>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</si>
  <si>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</si>
  <si>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</si>
  <si>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</si>
  <si>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</si>
  <si>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</si>
  <si>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</si>
  <si>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</si>
  <si>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</si>
  <si>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</si>
  <si>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</si>
  <si>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</si>
  <si>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</si>
  <si>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</si>
  <si>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</si>
  <si>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</si>
  <si>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</si>
  <si>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</si>
  <si>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</si>
  <si>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</si>
  <si>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</si>
  <si>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</si>
  <si>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</si>
  <si>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</si>
  <si>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</si>
  <si>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</si>
  <si>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</si>
  <si>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</si>
  <si>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</si>
  <si>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</si>
  <si>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</si>
  <si>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</si>
  <si>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</si>
  <si>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</si>
  <si>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</si>
  <si>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</si>
  <si>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</si>
  <si>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</si>
  <si>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</si>
  <si>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</si>
  <si>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</si>
  <si>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</si>
  <si>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</si>
  <si>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</si>
  <si>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</si>
  <si>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</si>
  <si>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</si>
  <si>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</si>
  <si>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</si>
  <si>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</si>
  <si>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</si>
  <si>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</si>
  <si>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</si>
  <si>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</si>
  <si>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</si>
  <si>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</si>
  <si>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</si>
  <si>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</si>
  <si>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</si>
  <si>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</si>
  <si>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</si>
  <si>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</si>
  <si>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</si>
  <si>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</si>
  <si>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</si>
  <si>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</si>
  <si>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</si>
  <si>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</si>
  <si>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</si>
  <si>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</si>
  <si>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</si>
  <si>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</si>
  <si>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</si>
  <si>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</si>
  <si>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</si>
  <si>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</si>
  <si>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</si>
  <si>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</si>
  <si>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</si>
  <si>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</si>
  <si>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</si>
  <si>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</si>
  <si>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</si>
  <si>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</si>
  <si>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</si>
  <si>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</si>
  <si>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</si>
  <si>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</si>
  <si>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</si>
  <si>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</si>
  <si>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</si>
  <si>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</si>
  <si>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</si>
  <si>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</si>
  <si>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</si>
  <si>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</si>
  <si>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</si>
  <si>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</si>
  <si>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</si>
  <si>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</si>
  <si>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</si>
  <si>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</si>
  <si>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</si>
  <si>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</si>
  <si>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</si>
  <si>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</si>
  <si>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</si>
  <si>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</si>
  <si>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</si>
  <si>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</si>
  <si>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</si>
  <si>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</si>
  <si>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</si>
  <si>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</si>
  <si>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</si>
  <si>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</si>
  <si>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</si>
  <si>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</si>
  <si>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</si>
  <si>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</si>
  <si>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</si>
  <si>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</si>
  <si>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</si>
  <si>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</si>
  <si>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</si>
  <si>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</si>
  <si>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</si>
  <si>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</si>
  <si>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</si>
  <si>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</si>
  <si>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</si>
  <si>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</si>
  <si>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</si>
  <si>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</si>
  <si>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</si>
  <si>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</si>
  <si>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</si>
  <si>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</si>
  <si>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</si>
  <si>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</si>
  <si>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</si>
  <si>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</si>
  <si>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</si>
  <si>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</si>
  <si>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</si>
  <si>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</si>
  <si>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</si>
  <si>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</si>
  <si>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</si>
  <si>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</si>
  <si>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</si>
  <si>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</si>
  <si>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</si>
  <si>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</si>
  <si>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</si>
  <si>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</si>
  <si>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</si>
  <si>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</si>
  <si>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</si>
  <si>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</si>
  <si>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</si>
  <si>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</si>
  <si>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</si>
  <si>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</si>
  <si>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</si>
  <si>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</si>
  <si>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</si>
  <si>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</si>
  <si>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</si>
  <si>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</si>
  <si>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</si>
  <si>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</si>
  <si>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</si>
  <si>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</si>
  <si>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</si>
  <si>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</si>
  <si>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</si>
  <si>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</si>
  <si>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</si>
  <si>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</si>
  <si>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</si>
  <si>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</si>
  <si>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</si>
  <si>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</si>
  <si>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</si>
  <si>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</si>
  <si>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</si>
  <si>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</si>
  <si>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</si>
  <si>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</si>
  <si>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</si>
  <si>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</si>
  <si>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</si>
  <si>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</si>
  <si>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</si>
  <si>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</si>
  <si>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</si>
  <si>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</si>
  <si>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</si>
  <si>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</si>
  <si>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</si>
  <si>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</si>
  <si>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</si>
  <si>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</si>
  <si>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</si>
  <si>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</si>
  <si>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</si>
  <si>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</si>
  <si>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</si>
  <si>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</si>
  <si>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</si>
  <si>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</si>
  <si>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</si>
  <si>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</si>
  <si>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</si>
  <si>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</si>
  <si>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</si>
  <si>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</si>
  <si>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</si>
  <si>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</si>
  <si>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</si>
  <si>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</si>
  <si>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</si>
  <si>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</si>
  <si>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</si>
  <si>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</si>
  <si>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</si>
  <si>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</si>
  <si>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</si>
  <si>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</si>
  <si>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</si>
  <si>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</si>
  <si>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</si>
  <si>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</si>
  <si>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</si>
  <si>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</si>
  <si>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</si>
  <si>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</si>
  <si>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</si>
  <si>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</si>
  <si>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</si>
  <si>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</si>
  <si>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</si>
  <si>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</si>
  <si>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</si>
  <si>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</si>
  <si>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</si>
  <si>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</si>
  <si>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</si>
  <si>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</si>
  <si>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</si>
  <si>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</si>
  <si>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</si>
  <si>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</si>
  <si>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</si>
  <si>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</si>
  <si>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</si>
  <si>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</si>
  <si>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</si>
  <si>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</si>
  <si>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</si>
  <si>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</si>
  <si>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</si>
  <si>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</si>
  <si>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</si>
  <si>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</si>
  <si>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</si>
  <si>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</si>
  <si>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</si>
  <si>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</si>
  <si>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</si>
  <si>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</si>
  <si>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</si>
  <si>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</si>
  <si>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</si>
  <si>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</si>
  <si>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</si>
  <si>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</si>
  <si>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</si>
  <si>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</si>
  <si>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</si>
  <si>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</si>
  <si>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</si>
  <si>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</si>
  <si>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</si>
  <si>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</si>
  <si>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</si>
  <si>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</si>
  <si>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</si>
  <si>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</si>
  <si>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</si>
  <si>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</si>
  <si>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</si>
  <si>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</si>
  <si>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</si>
  <si>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</si>
  <si>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</si>
  <si>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</si>
  <si>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</si>
  <si>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</si>
  <si>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</si>
  <si>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</si>
  <si>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</si>
  <si>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</si>
  <si>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</si>
  <si>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</si>
  <si>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</si>
  <si>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</si>
  <si>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</si>
  <si>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</si>
  <si>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</si>
  <si>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</si>
  <si>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</si>
  <si>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</si>
  <si>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</si>
  <si>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</si>
  <si>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</si>
  <si>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</si>
  <si>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</si>
  <si>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</si>
  <si>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</si>
  <si>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</si>
  <si>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</si>
  <si>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</si>
  <si>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</si>
  <si>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</si>
  <si>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</si>
  <si>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</si>
  <si>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</si>
  <si>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</si>
  <si>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</si>
  <si>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</si>
  <si>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</si>
  <si>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</si>
  <si>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</si>
  <si>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</si>
  <si>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</si>
  <si>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</si>
  <si>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</si>
  <si>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</si>
  <si>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</si>
  <si>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</si>
  <si>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</si>
  <si>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</si>
  <si>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</si>
  <si>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</si>
  <si>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</si>
  <si>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</si>
  <si>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</si>
  <si>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</si>
  <si>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</si>
  <si>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</si>
  <si>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</si>
  <si>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</si>
  <si>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</si>
  <si>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</si>
  <si>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</si>
  <si>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</si>
  <si>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</si>
  <si>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</si>
  <si>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</si>
  <si>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</si>
  <si>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</si>
  <si>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</si>
  <si>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</si>
  <si>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</si>
  <si>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</si>
  <si>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</si>
  <si>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</si>
  <si>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</si>
  <si>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</si>
  <si>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</si>
  <si>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</si>
  <si>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</si>
  <si>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</si>
  <si>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</si>
  <si>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</si>
  <si>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</si>
  <si>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</si>
  <si>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</si>
  <si>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</si>
  <si>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</si>
  <si>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</si>
  <si>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</si>
  <si>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</si>
  <si>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</si>
  <si>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</si>
  <si>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</si>
  <si>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</si>
  <si>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</si>
  <si>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</si>
  <si>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</si>
  <si>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</si>
  <si>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</si>
  <si>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</si>
  <si>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</si>
  <si>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</si>
  <si>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</si>
  <si>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</si>
  <si>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</si>
  <si>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</si>
  <si>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</si>
  <si>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</si>
  <si>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</si>
  <si>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</si>
  <si>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</si>
  <si>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</si>
  <si>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</si>
  <si>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</si>
  <si>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</si>
  <si>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</si>
  <si>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</si>
  <si>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</si>
  <si>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</si>
  <si>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</si>
  <si>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</si>
  <si>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</si>
  <si>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</si>
  <si>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</si>
  <si>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</si>
  <si>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</si>
  <si>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</si>
  <si>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</si>
  <si>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</si>
  <si>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</si>
  <si>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</si>
  <si>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</si>
  <si>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</si>
  <si>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</si>
  <si>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</si>
  <si>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</si>
  <si>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</si>
  <si>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</si>
  <si>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</si>
  <si>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</si>
  <si>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</si>
  <si>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</si>
  <si>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</si>
  <si>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</si>
  <si>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</si>
  <si>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</si>
  <si>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</si>
  <si>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</si>
  <si>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</si>
  <si>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</si>
  <si>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</si>
  <si>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</si>
  <si>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</si>
  <si>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</si>
  <si>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</si>
  <si>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</si>
  <si>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</si>
  <si>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</si>
  <si>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</si>
  <si>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</si>
  <si>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</si>
  <si>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</si>
  <si>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</si>
  <si>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</si>
  <si>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</si>
  <si>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</si>
  <si>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</si>
  <si>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</si>
  <si>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</si>
  <si>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</si>
  <si>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</si>
  <si>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</si>
  <si>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</si>
  <si>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</si>
  <si>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</si>
  <si>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</si>
  <si>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</si>
  <si>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</si>
  <si>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</si>
  <si>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</si>
  <si>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</si>
  <si>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</si>
  <si>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</si>
  <si>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</si>
  <si>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</si>
  <si>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</si>
  <si>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</si>
  <si>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</si>
  <si>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</si>
  <si>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</si>
  <si>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</si>
  <si>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</si>
  <si>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</si>
  <si>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</si>
  <si>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</si>
  <si>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</si>
  <si>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</si>
  <si>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</si>
  <si>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</si>
  <si>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</si>
  <si>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</si>
  <si>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</si>
  <si>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</si>
  <si>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</si>
  <si>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</si>
  <si>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</si>
  <si>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</si>
  <si>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</si>
  <si>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</si>
  <si>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</si>
  <si>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</si>
  <si>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</si>
  <si>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</si>
  <si>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</si>
  <si>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</si>
  <si>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</si>
  <si>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</si>
  <si>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</si>
  <si>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</si>
  <si>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</si>
  <si>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</si>
  <si>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</si>
  <si>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</si>
  <si>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</si>
  <si>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</si>
  <si>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</si>
  <si>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</si>
  <si>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</si>
  <si>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</si>
  <si>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</si>
  <si>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</si>
  <si>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</si>
  <si>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</si>
  <si>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</si>
  <si>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</si>
  <si>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</si>
  <si>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</si>
  <si>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</si>
  <si>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</si>
  <si>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</si>
  <si>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</si>
  <si>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</si>
  <si>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</si>
  <si>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</si>
  <si>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</si>
  <si>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</si>
  <si>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</si>
  <si>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</si>
  <si>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</si>
  <si>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</si>
  <si>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</si>
  <si>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</si>
  <si>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</si>
  <si>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</si>
  <si>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</si>
  <si>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</si>
  <si>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</si>
  <si>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</si>
  <si>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</si>
  <si>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</si>
  <si>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</si>
  <si>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</si>
  <si>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</si>
  <si>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</si>
  <si>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</si>
  <si>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</si>
  <si>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</si>
  <si>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</si>
  <si>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</si>
  <si>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</si>
  <si>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</si>
  <si>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</si>
  <si>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</si>
  <si>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</si>
  <si>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</si>
  <si>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</si>
  <si>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</si>
  <si>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</si>
  <si>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</si>
  <si>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</si>
  <si>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</si>
  <si>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</si>
  <si>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</si>
  <si>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</si>
  <si>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</si>
  <si>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</si>
  <si>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</si>
  <si>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</si>
  <si>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</si>
  <si>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</si>
  <si>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</si>
  <si>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</si>
  <si>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</si>
  <si>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</si>
  <si>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</si>
  <si>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</si>
  <si>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</si>
  <si>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</si>
  <si>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</si>
  <si>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</si>
  <si>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</si>
  <si>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</si>
  <si>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</si>
  <si>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</si>
  <si>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</si>
  <si>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</si>
  <si>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</si>
  <si>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</si>
  <si>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</si>
  <si>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</si>
  <si>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</si>
  <si>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</si>
  <si>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</si>
  <si>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</si>
  <si>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</si>
  <si>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</si>
  <si>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</si>
  <si>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</si>
  <si>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</si>
  <si>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</si>
  <si>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</si>
  <si>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</si>
  <si>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</si>
  <si>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</si>
  <si>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</si>
  <si>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</si>
  <si>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</si>
  <si>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</si>
  <si>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</si>
  <si>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</si>
  <si>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</si>
  <si>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</si>
  <si>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</si>
  <si>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</si>
  <si>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</si>
  <si>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</si>
  <si>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</si>
  <si>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</si>
  <si>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</si>
  <si>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</si>
  <si>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</si>
  <si>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</si>
  <si>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</si>
  <si>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</si>
  <si>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</si>
  <si>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</si>
  <si>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</si>
  <si>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</si>
  <si>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</si>
  <si>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</si>
  <si>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</si>
  <si>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</si>
  <si>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</si>
  <si>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</si>
  <si>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</si>
  <si>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</si>
  <si>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</si>
  <si>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</si>
  <si>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</si>
  <si>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</si>
  <si>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</si>
  <si>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</si>
  <si>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</si>
  <si>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</si>
  <si>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</si>
  <si>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</si>
  <si>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</si>
  <si>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</si>
  <si>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</si>
  <si>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</si>
  <si>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</si>
  <si>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</si>
  <si>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</si>
  <si>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</si>
  <si>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</si>
  <si>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</si>
  <si>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</si>
  <si>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</si>
  <si>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</si>
  <si>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</si>
  <si>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</si>
  <si>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</si>
  <si>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</si>
  <si>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</si>
  <si>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</si>
  <si>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</si>
  <si>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</si>
  <si>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</si>
  <si>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</si>
  <si>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</si>
  <si>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</si>
  <si>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</si>
  <si>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</si>
  <si>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</si>
  <si>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</si>
  <si>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</si>
  <si>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</si>
  <si>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</si>
  <si>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</si>
  <si>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</si>
  <si>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</si>
  <si>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</si>
  <si>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</si>
  <si>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</si>
  <si>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</si>
  <si>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</si>
  <si>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</si>
  <si>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</si>
  <si>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</si>
  <si>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</si>
  <si>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</si>
  <si>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</si>
  <si>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</si>
  <si>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</si>
  <si>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</si>
  <si>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</si>
  <si>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</si>
  <si>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</si>
  <si>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</si>
  <si>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</si>
  <si>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</si>
  <si>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</si>
  <si>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</si>
  <si>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</si>
  <si>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</si>
  <si>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</si>
  <si>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</si>
  <si>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</si>
  <si>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</si>
  <si>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</si>
  <si>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</si>
  <si>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</si>
  <si>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</si>
  <si>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</si>
  <si>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</si>
  <si>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</si>
  <si>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</si>
  <si>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</si>
  <si>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</si>
  <si>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</si>
  <si>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</si>
  <si>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</si>
  <si>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</si>
  <si>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</si>
  <si>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</si>
  <si>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</si>
  <si>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</si>
  <si>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</si>
  <si>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</si>
  <si>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</si>
  <si>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</si>
  <si>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</si>
  <si>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</si>
  <si>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</si>
  <si>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</si>
  <si>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</si>
  <si>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</si>
  <si>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</si>
  <si>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</si>
  <si>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</si>
  <si>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</si>
  <si>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</si>
  <si>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</si>
  <si>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</si>
  <si>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</si>
  <si>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</si>
  <si>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</si>
  <si>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</si>
  <si>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</si>
  <si>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</si>
  <si>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</si>
  <si>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</si>
  <si>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</si>
  <si>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</si>
  <si>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</si>
  <si>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</si>
  <si>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</si>
  <si>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</si>
  <si>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</si>
  <si>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</si>
  <si>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</si>
  <si>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</si>
  <si>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</si>
  <si>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</si>
  <si>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</si>
  <si>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</si>
  <si>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</si>
  <si>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</si>
  <si>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</si>
  <si>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</si>
  <si>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</si>
  <si>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</si>
  <si>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</si>
  <si>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</si>
  <si>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</si>
  <si>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</si>
  <si>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</si>
  <si>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</si>
  <si>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</si>
  <si>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</si>
  <si>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</si>
  <si>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</si>
  <si>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</si>
  <si>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</si>
  <si>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</si>
  <si>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</si>
  <si>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</si>
  <si>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</si>
  <si>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</si>
  <si>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</si>
  <si>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</si>
  <si>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</si>
  <si>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</si>
  <si>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</si>
  <si>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</si>
  <si>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</si>
  <si>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</si>
  <si>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</si>
  <si>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</si>
  <si>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</si>
  <si>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</si>
  <si>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</si>
  <si>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</si>
  <si>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</si>
  <si>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</si>
  <si>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</si>
  <si>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</si>
  <si>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</si>
  <si>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</si>
  <si>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</si>
  <si>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</si>
  <si>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</si>
  <si>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</si>
  <si>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</si>
  <si>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</si>
  <si>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</si>
  <si>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</si>
  <si>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</si>
  <si>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</si>
  <si>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</si>
  <si>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</si>
  <si>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</si>
  <si>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</si>
  <si>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</si>
  <si>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</si>
  <si>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</si>
  <si>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</si>
  <si>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</si>
  <si>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</si>
  <si>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</si>
  <si>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</si>
  <si>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</si>
  <si>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</si>
  <si>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</si>
  <si>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</si>
  <si>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</si>
  <si>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</si>
  <si>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</si>
  <si>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</si>
  <si>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</si>
  <si>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</si>
  <si>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</si>
  <si>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</si>
  <si>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</si>
  <si>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</si>
  <si>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</si>
  <si>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</si>
  <si>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</si>
  <si>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</si>
  <si>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</si>
  <si>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</si>
  <si>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</si>
  <si>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</si>
  <si>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</si>
  <si>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</si>
  <si>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</si>
  <si>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</si>
  <si>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</si>
  <si>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</si>
  <si>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</si>
  <si>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</si>
  <si>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</si>
  <si>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</si>
  <si>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</si>
  <si>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</si>
  <si>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</si>
  <si>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</si>
  <si>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</si>
  <si>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</si>
  <si>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</si>
  <si>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</si>
  <si>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</si>
  <si>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</si>
  <si>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</si>
  <si>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</si>
  <si>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</si>
  <si>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</si>
  <si>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</si>
  <si>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</si>
  <si>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</si>
  <si>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</si>
  <si>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</si>
  <si>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</si>
  <si>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</si>
  <si>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</si>
  <si>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</si>
  <si>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</si>
  <si>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</si>
  <si>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</si>
  <si>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</si>
  <si>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</si>
  <si>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</si>
  <si>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</si>
  <si>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</si>
  <si>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</si>
  <si>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</si>
  <si>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</si>
  <si>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</si>
  <si>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</si>
  <si>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</si>
  <si>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</si>
  <si>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</si>
  <si>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</si>
  <si>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</si>
  <si>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</si>
  <si>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</si>
  <si>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</si>
  <si>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</si>
  <si>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</si>
  <si>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</si>
  <si>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</si>
  <si>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</si>
  <si>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</si>
  <si>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</si>
  <si>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</si>
  <si>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</si>
  <si>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</si>
  <si>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</si>
  <si>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</si>
  <si>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</si>
  <si>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</si>
  <si>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</si>
  <si>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</si>
  <si>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</si>
  <si>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</si>
  <si>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</si>
  <si>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</si>
  <si>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</si>
  <si>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</si>
  <si>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</si>
  <si>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</si>
  <si>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</si>
  <si>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</si>
  <si>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</si>
  <si>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</si>
  <si>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</si>
  <si>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</si>
  <si>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</si>
  <si>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</si>
  <si>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</si>
  <si>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</si>
  <si>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</si>
  <si>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</si>
  <si>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</si>
  <si>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</si>
  <si>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</si>
  <si>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</si>
  <si>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</si>
  <si>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</si>
  <si>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</si>
  <si>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</si>
  <si>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</si>
  <si>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</si>
  <si>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</si>
  <si>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</si>
  <si>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</si>
  <si>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</si>
  <si>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</si>
  <si>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</si>
  <si>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</si>
  <si>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</si>
  <si>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</si>
  <si>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</si>
  <si>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</si>
  <si>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</si>
  <si>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</si>
  <si>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</si>
  <si>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</si>
  <si>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</si>
  <si>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</si>
  <si>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</si>
  <si>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</si>
  <si>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</si>
  <si>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</si>
  <si>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</si>
  <si>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</si>
  <si>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</si>
  <si>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</si>
  <si>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</si>
  <si>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</si>
  <si>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</si>
  <si>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</si>
  <si>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</si>
  <si>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</si>
  <si>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</si>
  <si>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</si>
  <si>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</si>
  <si>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</si>
  <si>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</si>
  <si>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</si>
  <si>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</si>
  <si>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</si>
  <si>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</si>
  <si>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</si>
  <si>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</si>
  <si>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</si>
  <si>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</si>
  <si>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</si>
  <si>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</si>
  <si>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</si>
  <si>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</si>
  <si>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</si>
  <si>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</si>
  <si>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</si>
  <si>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</si>
  <si>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</si>
  <si>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</si>
  <si>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</si>
  <si>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</si>
  <si>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</si>
  <si>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</si>
  <si>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</si>
  <si>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</si>
  <si>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</si>
  <si>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</si>
  <si>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</si>
  <si>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</si>
  <si>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</si>
  <si>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</si>
  <si>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</si>
  <si>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</si>
  <si>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</si>
  <si>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</si>
  <si>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</si>
  <si>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</si>
  <si>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</si>
  <si>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</si>
  <si>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</si>
  <si>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</si>
  <si>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</si>
  <si>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</si>
  <si>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</si>
  <si>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</si>
  <si>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</si>
  <si>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</si>
  <si>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</si>
  <si>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</si>
  <si>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</si>
  <si>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</si>
  <si>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</si>
  <si>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</si>
  <si>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</si>
  <si>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</si>
  <si>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</si>
  <si>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</si>
  <si>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</si>
  <si>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</si>
  <si>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</si>
  <si>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</si>
  <si>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</si>
  <si>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</si>
  <si>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</si>
  <si>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</si>
  <si>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</si>
  <si>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</si>
  <si>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</si>
  <si>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</si>
  <si>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</si>
  <si>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</si>
  <si>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</si>
  <si>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</si>
  <si>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</si>
  <si>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</si>
  <si>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</si>
  <si>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</si>
  <si>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</si>
  <si>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</si>
  <si>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</si>
  <si>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</si>
  <si>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</si>
  <si>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</si>
  <si>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</si>
  <si>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</si>
  <si>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</si>
  <si>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</si>
  <si>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</si>
  <si>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</si>
  <si>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</si>
  <si>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</si>
  <si>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</si>
  <si>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</si>
  <si>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</si>
  <si>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</si>
  <si>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</si>
  <si>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</si>
  <si>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</si>
  <si>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</si>
  <si>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</si>
  <si>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</si>
  <si>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</si>
  <si>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</si>
  <si>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</si>
  <si>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</si>
  <si>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</si>
  <si>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</si>
  <si>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</si>
  <si>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</si>
  <si>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</si>
  <si>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</si>
  <si>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</si>
  <si>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</si>
  <si>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</si>
  <si>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</si>
  <si>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</si>
  <si>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</si>
  <si>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</si>
  <si>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</si>
  <si>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</si>
  <si>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</si>
  <si>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</si>
  <si>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</si>
  <si>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</si>
  <si>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</si>
  <si>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</si>
  <si>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</si>
  <si>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</si>
  <si>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</si>
  <si>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</si>
  <si>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</si>
  <si>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</si>
  <si>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</si>
  <si>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</si>
  <si>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</si>
  <si>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</si>
  <si>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</si>
  <si>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</si>
  <si>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</si>
  <si>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</si>
  <si>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</si>
  <si>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</si>
  <si>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</si>
  <si>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</si>
  <si>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</si>
  <si>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</si>
  <si>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</si>
  <si>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</si>
  <si>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</si>
  <si>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</si>
  <si>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</si>
  <si>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</si>
  <si>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</si>
  <si>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</si>
  <si>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</si>
  <si>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</si>
  <si>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</si>
  <si>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</si>
  <si>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</si>
  <si>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</si>
  <si>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</si>
  <si>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</si>
  <si>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</si>
  <si>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</si>
  <si>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</si>
  <si>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</si>
  <si>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</si>
  <si>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</si>
  <si>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</si>
  <si>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</si>
  <si>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</si>
  <si>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</si>
  <si>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</si>
  <si>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</si>
  <si>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</si>
  <si>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</si>
  <si>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</si>
  <si>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</si>
  <si>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</si>
  <si>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</si>
  <si>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</si>
  <si>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</si>
  <si>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</si>
  <si>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</si>
  <si>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</si>
  <si>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</si>
  <si>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</si>
  <si>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</si>
  <si>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</si>
  <si>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</si>
  <si>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</si>
  <si>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</si>
  <si>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</si>
  <si>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</si>
  <si>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</si>
  <si>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</si>
  <si>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</si>
  <si>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</si>
  <si>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</si>
  <si>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</si>
  <si>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</si>
  <si>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</si>
  <si>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</si>
  <si>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</si>
  <si>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</si>
  <si>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</si>
  <si>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</si>
  <si>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</si>
  <si>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</si>
  <si>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</si>
  <si>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</si>
  <si>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</si>
  <si>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</si>
  <si>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</si>
  <si>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</si>
  <si>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</si>
  <si>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</si>
  <si>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</si>
  <si>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</si>
  <si>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</si>
  <si>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</si>
  <si>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</si>
  <si>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</si>
  <si>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</si>
  <si>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</si>
  <si>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</si>
  <si>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</si>
  <si>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</si>
  <si>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</si>
  <si>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</si>
  <si>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</si>
  <si>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</si>
  <si>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</si>
  <si>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</si>
  <si>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</si>
  <si>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</si>
  <si>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</si>
  <si>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</si>
  <si>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</si>
  <si>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</si>
  <si>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</si>
  <si>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</si>
  <si>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</si>
  <si>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</si>
  <si>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</si>
  <si>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</si>
  <si>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</si>
  <si>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</si>
  <si>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</si>
  <si>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</si>
  <si>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</si>
  <si>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</si>
  <si>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</si>
  <si>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</si>
  <si>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</si>
  <si>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</si>
  <si>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</si>
  <si>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</si>
  <si>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</si>
  <si>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</si>
  <si>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</si>
  <si>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</si>
  <si>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</si>
  <si>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</si>
  <si>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</si>
  <si>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</si>
  <si>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</si>
  <si>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</si>
  <si>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</si>
  <si>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</si>
  <si>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</si>
  <si>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</si>
  <si>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</si>
  <si>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</si>
  <si>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</si>
  <si>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</si>
  <si>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</si>
  <si>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</si>
  <si>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</si>
  <si>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</si>
  <si>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</si>
  <si>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</si>
  <si>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</si>
  <si>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</si>
  <si>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</si>
  <si>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</si>
  <si>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</si>
  <si>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</si>
  <si>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</si>
  <si>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</si>
  <si>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</si>
  <si>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</si>
  <si>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</si>
  <si>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</si>
  <si>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</si>
  <si>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</si>
  <si>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</si>
  <si>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</si>
  <si>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</si>
  <si>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</si>
  <si>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</si>
  <si>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</si>
  <si>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</si>
  <si>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</si>
  <si>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</si>
  <si>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</si>
  <si>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</si>
  <si>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</si>
  <si>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</si>
  <si>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</si>
  <si>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</si>
  <si>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</si>
  <si>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</si>
  <si>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</si>
  <si>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</si>
  <si>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</si>
  <si>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</si>
  <si>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</si>
  <si>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</si>
  <si>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</si>
  <si>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</si>
  <si>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</si>
  <si>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</si>
  <si>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</si>
  <si>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</si>
  <si>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</si>
  <si>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</si>
  <si>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</si>
  <si>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</si>
  <si>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</si>
  <si>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</si>
  <si>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</si>
  <si>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</si>
  <si>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</si>
  <si>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</si>
  <si>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</si>
  <si>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</si>
  <si>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</si>
  <si>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</si>
  <si>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</si>
  <si>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</si>
  <si>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</si>
  <si>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</si>
  <si>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</si>
  <si>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</si>
  <si>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</si>
  <si>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</si>
  <si>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</si>
  <si>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</si>
  <si>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</si>
  <si>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</si>
  <si>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</si>
  <si>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</si>
  <si>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</si>
  <si>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</si>
  <si>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</si>
  <si>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</si>
  <si>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</si>
  <si>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</si>
  <si>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</si>
  <si>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</si>
  <si>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</si>
  <si>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</si>
  <si>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</si>
  <si>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</si>
  <si>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</si>
  <si>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</si>
  <si>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</si>
  <si>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</si>
  <si>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</si>
  <si>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</si>
  <si>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</si>
  <si>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</si>
  <si>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</si>
  <si>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</si>
  <si>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</si>
  <si>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</si>
  <si>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</si>
  <si>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</si>
  <si>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</si>
  <si>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</si>
  <si>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</si>
  <si>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</si>
  <si>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</si>
  <si>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</si>
  <si>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</si>
  <si>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</si>
  <si>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</si>
  <si>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</si>
  <si>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</si>
  <si>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</si>
  <si>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</si>
  <si>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</si>
  <si>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</si>
  <si>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</si>
  <si>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</si>
  <si>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</si>
  <si>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</si>
  <si>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</si>
  <si>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</si>
  <si>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</si>
  <si>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</si>
  <si>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</si>
  <si>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</si>
  <si>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</si>
  <si>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</si>
  <si>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</si>
  <si>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</si>
  <si>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</si>
  <si>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</si>
  <si>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</si>
  <si>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</si>
  <si>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</si>
  <si>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</si>
  <si>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</si>
  <si>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</si>
  <si>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</si>
  <si>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</si>
  <si>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</si>
  <si>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</si>
  <si>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</si>
  <si>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</si>
  <si>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</si>
  <si>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</si>
  <si>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</si>
  <si>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</si>
  <si>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</si>
  <si>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</si>
  <si>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</si>
  <si>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</si>
  <si>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</si>
  <si>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</si>
  <si>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</si>
  <si>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</si>
  <si>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</si>
  <si>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</si>
  <si>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</si>
  <si>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</si>
  <si>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</si>
  <si>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</si>
  <si>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</si>
  <si>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</si>
  <si>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</si>
  <si>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</si>
  <si>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</si>
  <si>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</si>
  <si>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</si>
  <si>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</si>
  <si>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</si>
  <si>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</si>
  <si>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</si>
  <si>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</si>
  <si>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</si>
  <si>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</si>
  <si>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</si>
  <si>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</si>
  <si>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</si>
  <si>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</si>
  <si>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</si>
  <si>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</si>
  <si>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</si>
  <si>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</si>
  <si>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</si>
  <si>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</si>
  <si>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</si>
  <si>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</si>
  <si>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</si>
  <si>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</si>
  <si>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</si>
  <si>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</si>
  <si>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</si>
  <si>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</si>
  <si>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</si>
  <si>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</si>
  <si>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</si>
  <si>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</si>
  <si>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</si>
  <si>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</si>
  <si>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</si>
  <si>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</si>
  <si>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</si>
  <si>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</si>
  <si>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</si>
  <si>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</si>
  <si>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</si>
  <si>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</si>
  <si>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</si>
  <si>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</si>
  <si>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</si>
  <si>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</si>
  <si>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</si>
  <si>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</si>
  <si>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</si>
  <si>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</si>
  <si>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</si>
  <si>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</si>
  <si>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</si>
  <si>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</si>
  <si>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</si>
  <si>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</si>
  <si>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</si>
  <si>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</si>
  <si>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</si>
  <si>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</si>
  <si>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</si>
  <si>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</si>
  <si>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</si>
  <si>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</si>
  <si>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</si>
  <si>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</si>
  <si>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</si>
  <si>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</si>
  <si>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</si>
  <si>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</si>
  <si>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</si>
  <si>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</si>
  <si>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</si>
  <si>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</si>
  <si>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</si>
  <si>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</si>
  <si>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</si>
  <si>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</si>
  <si>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</si>
  <si>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</si>
  <si>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</si>
  <si>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</si>
  <si>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</si>
  <si>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</si>
  <si>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</si>
  <si>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</si>
  <si>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</si>
  <si>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</si>
  <si>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</si>
  <si>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</si>
  <si>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</si>
  <si>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</si>
  <si>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</si>
  <si>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</si>
  <si>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</si>
  <si>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</si>
  <si>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</si>
  <si>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</si>
  <si>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</si>
  <si>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</si>
  <si>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</si>
  <si>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</si>
  <si>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</si>
  <si>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</si>
  <si>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</si>
  <si>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</si>
  <si>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</si>
  <si>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</si>
  <si>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</si>
  <si>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</si>
  <si>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</si>
  <si>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</si>
  <si>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</si>
  <si>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</si>
  <si>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</si>
  <si>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</si>
  <si>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</si>
  <si>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</si>
  <si>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</si>
  <si>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</si>
  <si>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</si>
  <si>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</si>
  <si>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</si>
  <si>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</si>
  <si>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</si>
  <si>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</si>
  <si>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</si>
  <si>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</si>
  <si>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</si>
  <si>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</si>
  <si>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</si>
  <si>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</si>
  <si>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</si>
  <si>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</si>
  <si>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</si>
  <si>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</si>
  <si>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</si>
  <si>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</si>
  <si>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</si>
  <si>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</si>
  <si>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</si>
  <si>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</si>
  <si>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</si>
  <si>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</si>
  <si>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</si>
  <si>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</si>
  <si>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</si>
  <si>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</si>
  <si>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</si>
  <si>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</si>
  <si>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</si>
  <si>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</si>
  <si>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</si>
  <si>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</si>
  <si>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</si>
  <si>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</si>
  <si>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</si>
  <si>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</si>
  <si>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</si>
  <si>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</si>
  <si>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</si>
  <si>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</si>
  <si>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</si>
  <si>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</si>
  <si>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</si>
  <si>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</si>
  <si>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</si>
  <si>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</si>
  <si>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</si>
  <si>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</si>
  <si>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</si>
  <si>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</si>
  <si>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</si>
  <si>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</si>
  <si>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</si>
  <si>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</si>
  <si>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</si>
  <si>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</si>
  <si>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</si>
  <si>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</si>
  <si>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</si>
  <si>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</si>
  <si>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</si>
  <si>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</si>
  <si>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</si>
  <si>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</si>
  <si>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</si>
  <si>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</si>
  <si>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</si>
  <si>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</si>
  <si>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</si>
  <si>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</si>
  <si>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</si>
  <si>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</si>
  <si>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</si>
  <si>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</si>
  <si>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</si>
  <si>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</si>
  <si>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</si>
  <si>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</si>
  <si>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</si>
  <si>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</si>
  <si>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</si>
  <si>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</si>
  <si>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</si>
  <si>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</si>
  <si>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</si>
  <si>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</si>
  <si>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</si>
  <si>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</si>
  <si>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</si>
  <si>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</si>
  <si>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</si>
  <si>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</si>
  <si>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</si>
  <si>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</si>
  <si>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</si>
  <si>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</si>
  <si>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</si>
  <si>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</si>
  <si>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</si>
  <si>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</si>
  <si>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</si>
  <si>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</si>
  <si>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</si>
  <si>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</si>
  <si>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</si>
  <si>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</si>
  <si>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</si>
  <si>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</si>
  <si>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</si>
  <si>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</si>
  <si>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</si>
  <si>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</si>
  <si>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</si>
  <si>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</si>
  <si>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</si>
  <si>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</si>
  <si>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</si>
  <si>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</si>
  <si>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</si>
  <si>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</si>
  <si>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</si>
  <si>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</si>
  <si>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</si>
  <si>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</si>
  <si>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</si>
  <si>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</si>
  <si>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</si>
  <si>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</si>
  <si>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</si>
  <si>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</si>
  <si>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</si>
  <si>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</si>
  <si>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</si>
  <si>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</si>
  <si>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</si>
  <si>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</si>
  <si>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</si>
  <si>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</si>
  <si>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</si>
  <si>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</si>
  <si>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</si>
  <si>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</si>
  <si>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</si>
  <si>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</si>
  <si>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</si>
  <si>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</si>
  <si>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</si>
  <si>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</si>
  <si>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</si>
  <si>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</si>
  <si>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</si>
  <si>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</si>
  <si>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</si>
  <si>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</si>
  <si>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</si>
  <si>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</si>
  <si>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</si>
  <si>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</si>
  <si>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</si>
  <si>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</si>
  <si>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</si>
  <si>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</si>
  <si>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</si>
  <si>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</si>
  <si>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</si>
  <si>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</si>
  <si>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</si>
  <si>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</si>
  <si>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</si>
  <si>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</si>
  <si>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</si>
  <si>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</si>
  <si>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</si>
  <si>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</si>
  <si>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</si>
  <si>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</si>
  <si>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</si>
  <si>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</si>
  <si>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</si>
  <si>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</si>
  <si>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</si>
  <si>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</si>
  <si>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</si>
  <si>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</si>
  <si>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</si>
  <si>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</si>
  <si>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</si>
  <si>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</si>
  <si>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</si>
  <si>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</si>
  <si>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</si>
  <si>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</si>
  <si>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</si>
  <si>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</si>
  <si>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</si>
  <si>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</si>
  <si>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</si>
  <si>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</si>
  <si>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</si>
  <si>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</si>
  <si>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</si>
  <si>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</si>
  <si>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</si>
  <si>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</si>
  <si>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</si>
  <si>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</si>
  <si>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</si>
  <si>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</si>
  <si>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</si>
  <si>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</si>
  <si>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</si>
  <si>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</si>
  <si>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</si>
  <si>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</si>
  <si>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</si>
  <si>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</si>
  <si>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</si>
  <si>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</si>
  <si>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</si>
  <si>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</si>
  <si>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</si>
  <si>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</si>
  <si>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</si>
  <si>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</si>
  <si>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</si>
  <si>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</si>
  <si>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</si>
  <si>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</si>
  <si>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</si>
  <si>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</si>
  <si>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</si>
  <si>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</si>
  <si>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</si>
  <si>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</si>
  <si>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</si>
  <si>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</si>
  <si>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</si>
  <si>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</si>
  <si>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</si>
  <si>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</si>
  <si>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</si>
  <si>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</si>
  <si>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</si>
  <si>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</si>
  <si>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</si>
  <si>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</si>
  <si>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</si>
  <si>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</si>
  <si>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</si>
  <si>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</si>
  <si>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</si>
  <si>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</si>
  <si>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</si>
  <si>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</si>
  <si>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</si>
  <si>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</si>
  <si>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</si>
  <si>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</si>
  <si>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</si>
  <si>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</si>
  <si>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</si>
  <si>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</si>
  <si>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</si>
  <si>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</si>
  <si>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</si>
  <si>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</si>
  <si>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</si>
  <si>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</si>
  <si>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</si>
  <si>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</si>
  <si>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</si>
  <si>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</si>
  <si>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</si>
  <si>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</si>
  <si>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</si>
  <si>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</si>
  <si>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</si>
  <si>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</si>
  <si>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</si>
  <si>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</si>
  <si>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</si>
  <si>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</si>
  <si>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</si>
  <si>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</si>
  <si>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</si>
  <si>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</si>
  <si>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</si>
  <si>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</si>
  <si>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</si>
  <si>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</si>
  <si>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</si>
  <si>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</si>
  <si>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</si>
  <si>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</si>
  <si>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</si>
  <si>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</si>
  <si>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</si>
  <si>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</si>
  <si>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</si>
  <si>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</si>
  <si>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</si>
  <si>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</si>
  <si>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</si>
  <si>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</si>
  <si>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</si>
  <si>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</si>
  <si>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</si>
  <si>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</si>
  <si>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</si>
  <si>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</si>
  <si>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</si>
  <si>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</si>
  <si>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</si>
  <si>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</si>
  <si>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</si>
  <si>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</si>
  <si>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</si>
  <si>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</si>
  <si>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</si>
  <si>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</si>
  <si>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</si>
  <si>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</si>
  <si>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</si>
  <si>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</si>
  <si>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</si>
  <si>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</si>
  <si>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</si>
  <si>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</si>
  <si>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</si>
  <si>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</si>
  <si>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</si>
  <si>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</si>
  <si>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</si>
  <si>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</si>
  <si>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</si>
  <si>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</si>
  <si>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</si>
  <si>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</si>
  <si>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</si>
  <si>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</si>
  <si>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</si>
  <si>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</si>
  <si>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</si>
  <si>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</si>
  <si>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</si>
  <si>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</si>
  <si>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</si>
  <si>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</si>
  <si>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</si>
  <si>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</si>
  <si>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</si>
  <si>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</si>
  <si>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</si>
  <si>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</si>
  <si>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</si>
  <si>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</si>
  <si>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</si>
  <si>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</si>
  <si>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</si>
  <si>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</si>
  <si>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</si>
  <si>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</si>
  <si>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</si>
  <si>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</si>
  <si>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</si>
  <si>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</si>
  <si>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</si>
  <si>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</si>
  <si>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</si>
  <si>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</si>
  <si>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</si>
  <si>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</si>
  <si>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</si>
  <si>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</si>
  <si>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</si>
  <si>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</si>
  <si>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</si>
  <si>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</si>
  <si>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</si>
  <si>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</si>
  <si>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</si>
  <si>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</si>
  <si>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</si>
  <si>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</si>
  <si>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</si>
  <si>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</si>
  <si>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</si>
  <si>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</si>
  <si>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</si>
  <si>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</si>
  <si>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</si>
  <si>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</si>
  <si>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</si>
  <si>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</si>
  <si>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</si>
  <si>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</si>
  <si>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</si>
  <si>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</si>
  <si>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</si>
  <si>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</si>
  <si>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</si>
  <si>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</si>
  <si>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</si>
  <si>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</si>
  <si>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</si>
  <si>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</si>
  <si>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</si>
  <si>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</si>
  <si>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</si>
  <si>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</si>
  <si>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</si>
  <si>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</si>
  <si>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</si>
  <si>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</si>
  <si>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</si>
  <si>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</si>
  <si>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</si>
  <si>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</si>
  <si>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</si>
  <si>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</si>
  <si>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</si>
  <si>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</si>
  <si>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</si>
  <si>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</si>
  <si>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</si>
  <si>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</si>
  <si>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</si>
  <si>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</si>
  <si>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</si>
  <si>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</si>
  <si>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</si>
  <si>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</si>
  <si>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</si>
  <si>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</si>
  <si>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</si>
  <si>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</si>
  <si>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</si>
  <si>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</si>
  <si>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</si>
  <si>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</si>
  <si>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</si>
  <si>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</si>
  <si>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</si>
  <si>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</si>
  <si>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</si>
  <si>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</si>
  <si>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</si>
  <si>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</si>
  <si>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</si>
  <si>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</si>
  <si>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</si>
  <si>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</si>
  <si>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</si>
  <si>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</si>
  <si>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</si>
  <si>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</si>
  <si>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</si>
  <si>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</si>
  <si>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</si>
  <si>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</si>
  <si>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</si>
  <si>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</si>
  <si>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</si>
  <si>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</si>
  <si>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</si>
  <si>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</si>
  <si>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</si>
  <si>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</si>
  <si>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</si>
  <si>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</si>
  <si>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</si>
  <si>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</si>
  <si>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</si>
  <si>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</si>
  <si>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</si>
  <si>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</si>
  <si>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</si>
  <si>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</si>
  <si>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</si>
  <si>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</si>
  <si>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</si>
  <si>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</si>
  <si>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</si>
  <si>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</si>
  <si>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</si>
  <si>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</si>
  <si>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</si>
  <si>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</si>
  <si>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</si>
  <si>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</si>
  <si>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</si>
  <si>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</si>
  <si>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</si>
  <si>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</si>
  <si>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</si>
  <si>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</si>
  <si>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</si>
  <si>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</si>
  <si>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</si>
  <si>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</si>
  <si>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</si>
  <si>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</si>
  <si>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</si>
  <si>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</si>
  <si>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</si>
  <si>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</si>
  <si>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</si>
  <si>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</si>
  <si>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</si>
  <si>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</si>
  <si>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</si>
  <si>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</si>
  <si>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</si>
  <si>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</si>
  <si>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</si>
  <si>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</si>
  <si>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</si>
  <si>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</si>
  <si>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</si>
  <si>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</si>
  <si>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</si>
  <si>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</si>
  <si>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</si>
  <si>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</si>
  <si>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</si>
  <si>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</si>
  <si>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</si>
  <si>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</si>
  <si>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</si>
  <si>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</si>
  <si>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</si>
  <si>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</si>
  <si>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</si>
  <si>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</si>
  <si>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</si>
  <si>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</si>
  <si>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</si>
  <si>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</si>
  <si>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</si>
  <si>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</si>
  <si>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</si>
  <si>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</si>
  <si>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</si>
  <si>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</si>
  <si>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</si>
  <si>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</si>
  <si>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</si>
  <si>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</si>
  <si>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</si>
  <si>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</si>
  <si>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</si>
  <si>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</si>
  <si>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</si>
  <si>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</si>
  <si>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</si>
  <si>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</si>
  <si>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</si>
  <si>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</si>
  <si>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</si>
  <si>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</si>
  <si>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</si>
  <si>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</si>
  <si>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</si>
  <si>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</si>
  <si>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</si>
  <si>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</si>
  <si>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</si>
  <si>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</si>
  <si>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</si>
  <si>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</si>
  <si>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</si>
  <si>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</si>
  <si>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</si>
  <si>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</si>
  <si>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</si>
  <si>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</si>
  <si>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</si>
  <si>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</si>
  <si>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</si>
  <si>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</si>
  <si>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</si>
  <si>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</si>
  <si>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</si>
  <si>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</si>
  <si>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</si>
  <si>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</si>
  <si>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</si>
  <si>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</si>
  <si>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</si>
  <si>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</si>
  <si>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</si>
  <si>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</si>
  <si>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</si>
  <si>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</si>
  <si>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</si>
  <si>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</si>
  <si>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</si>
  <si>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</si>
  <si>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</si>
  <si>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</si>
  <si>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</si>
  <si>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</si>
  <si>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</si>
  <si>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</si>
  <si>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</si>
  <si>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</si>
  <si>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</si>
  <si>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</si>
  <si>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</si>
  <si>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</si>
  <si>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</si>
  <si>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</si>
  <si>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</si>
  <si>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</si>
  <si>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</si>
  <si>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</si>
  <si>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</si>
  <si>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</si>
  <si>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</si>
  <si>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</si>
  <si>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</si>
  <si>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</si>
  <si>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</si>
  <si>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</si>
  <si>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</si>
  <si>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</si>
  <si>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</si>
  <si>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</si>
  <si>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</si>
  <si>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</si>
  <si>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</si>
  <si>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</si>
  <si>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</si>
  <si>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</si>
  <si>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</si>
  <si>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</si>
  <si>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</si>
  <si>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</si>
  <si>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</si>
  <si>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</si>
  <si>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</si>
  <si>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</si>
  <si>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</si>
  <si>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</si>
  <si>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</si>
  <si>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</si>
  <si>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</si>
  <si>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</si>
  <si>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</si>
  <si>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</si>
  <si>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</si>
  <si>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</si>
  <si>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</si>
  <si>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</si>
  <si>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</si>
  <si>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</si>
  <si>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</si>
  <si>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</si>
  <si>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</si>
  <si>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</si>
  <si>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</si>
  <si>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</si>
  <si>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</si>
  <si>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</si>
  <si>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</si>
  <si>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</si>
  <si>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</si>
  <si>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</si>
  <si>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</si>
  <si>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</si>
  <si>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</si>
  <si>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</si>
  <si>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</si>
  <si>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</si>
  <si>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</si>
  <si>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</si>
  <si>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</si>
  <si>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</si>
  <si>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</si>
  <si>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</si>
  <si>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</si>
  <si>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</si>
  <si>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</si>
  <si>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</si>
  <si>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</si>
  <si>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</si>
  <si>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</si>
  <si>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</si>
  <si>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</si>
  <si>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</si>
  <si>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</si>
  <si>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</si>
  <si>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</si>
  <si>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</si>
  <si>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</si>
  <si>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</si>
  <si>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</si>
  <si>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</si>
  <si>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</si>
  <si>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</si>
  <si>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</si>
  <si>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</si>
  <si>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</si>
  <si>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</si>
  <si>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</si>
  <si>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</si>
  <si>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</si>
  <si>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</si>
  <si>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</si>
  <si>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</si>
  <si>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</si>
  <si>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</si>
  <si>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</si>
  <si>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</si>
  <si>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</si>
  <si>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</si>
  <si>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</si>
  <si>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</si>
  <si>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</si>
  <si>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</si>
  <si>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</si>
  <si>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</si>
  <si>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</si>
  <si>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</si>
  <si>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</si>
  <si>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</si>
  <si>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</si>
  <si>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</si>
  <si>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</si>
  <si>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</si>
  <si>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</si>
  <si>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</si>
  <si>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</si>
  <si>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</si>
  <si>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</si>
  <si>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</si>
  <si>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</si>
  <si>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</si>
  <si>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</si>
  <si>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</si>
  <si>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</si>
  <si>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</si>
  <si>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</si>
  <si>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</si>
  <si>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</si>
  <si>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</si>
  <si>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</si>
  <si>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</si>
  <si>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</si>
  <si>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</si>
  <si>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</si>
  <si>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</si>
  <si>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</si>
  <si>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</si>
  <si>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</si>
  <si>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</si>
  <si>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</si>
  <si>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</si>
  <si>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</si>
  <si>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</si>
  <si>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</si>
  <si>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</si>
  <si>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</si>
  <si>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</si>
  <si>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</si>
  <si>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</si>
  <si>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</si>
  <si>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</si>
  <si>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</si>
  <si>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</si>
  <si>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</si>
  <si>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</si>
  <si>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</si>
  <si>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</si>
  <si>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</si>
  <si>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</si>
  <si>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</si>
  <si>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</si>
  <si>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</si>
  <si>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</si>
  <si>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</si>
  <si>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</si>
  <si>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</si>
  <si>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</si>
  <si>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</si>
  <si>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</si>
  <si>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</si>
  <si>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</si>
  <si>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</si>
  <si>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</si>
  <si>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</si>
  <si>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</si>
  <si>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</si>
  <si>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</si>
  <si>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</si>
  <si>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</si>
  <si>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</si>
  <si>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</si>
  <si>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</si>
  <si>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</si>
  <si>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</si>
  <si>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</si>
  <si>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</si>
  <si>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</si>
  <si>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</si>
  <si>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</si>
  <si>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</si>
  <si>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</si>
  <si>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</si>
  <si>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</si>
  <si>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</si>
  <si>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</si>
  <si>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</si>
  <si>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</si>
  <si>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</si>
  <si>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</si>
  <si>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</si>
  <si>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</si>
  <si>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</si>
  <si>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</si>
  <si>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</si>
  <si>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</si>
  <si>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</si>
  <si>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</si>
  <si>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</si>
  <si>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</si>
  <si>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</si>
  <si>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</si>
  <si>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</si>
  <si>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</si>
  <si>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</si>
  <si>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</si>
  <si>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</si>
  <si>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</si>
  <si>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</si>
  <si>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</si>
  <si>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</si>
  <si>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</si>
  <si>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</si>
  <si>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</si>
  <si>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</si>
  <si>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</si>
  <si>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</si>
  <si>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</si>
  <si>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</si>
  <si>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</si>
  <si>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</si>
  <si>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</si>
  <si>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</si>
  <si>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</si>
  <si>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</si>
  <si>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</si>
  <si>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</si>
  <si>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</si>
  <si>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</si>
  <si>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</si>
  <si>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</si>
  <si>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</si>
  <si>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</si>
  <si>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</si>
  <si>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</si>
  <si>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</si>
  <si>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</si>
  <si>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</si>
  <si>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</si>
  <si>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</si>
  <si>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</si>
  <si>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</si>
  <si>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</si>
  <si>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</si>
  <si>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</si>
  <si>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</si>
  <si>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</si>
  <si>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</si>
  <si>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</si>
  <si>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</si>
  <si>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</si>
  <si>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</si>
  <si>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</si>
  <si>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</si>
  <si>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</si>
  <si>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</si>
  <si>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</si>
  <si>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</si>
  <si>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</si>
  <si>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</si>
  <si>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</si>
  <si>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</si>
  <si>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</si>
  <si>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</si>
  <si>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</si>
  <si>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</si>
  <si>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</si>
  <si>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</si>
  <si>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</si>
  <si>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</si>
  <si>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</si>
  <si>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</si>
  <si>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</si>
  <si>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</si>
  <si>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</si>
  <si>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</si>
  <si>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</si>
  <si>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</si>
  <si>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</si>
  <si>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</si>
  <si>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</si>
  <si>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</si>
  <si>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</si>
  <si>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</si>
  <si>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</si>
  <si>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</si>
  <si>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</si>
  <si>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</si>
  <si>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</si>
  <si>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</si>
  <si>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</si>
  <si>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</si>
  <si>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</si>
  <si>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</si>
  <si>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</si>
  <si>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</si>
  <si>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</si>
  <si>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</si>
  <si>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</si>
  <si>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</si>
  <si>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</si>
  <si>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</si>
  <si>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</si>
  <si>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</si>
  <si>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</si>
  <si>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</si>
  <si>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</si>
  <si>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</si>
  <si>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</si>
  <si>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</si>
  <si>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</si>
  <si>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</si>
  <si>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</si>
  <si>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</si>
  <si>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</si>
  <si>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</si>
  <si>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</si>
  <si>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</si>
  <si>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</si>
  <si>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</si>
  <si>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</si>
  <si>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</si>
  <si>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</si>
  <si>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</si>
  <si>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</si>
  <si>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</si>
  <si>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</si>
  <si>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</si>
  <si>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</si>
  <si>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</si>
  <si>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</si>
  <si>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</si>
  <si>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</si>
  <si>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</si>
  <si>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</si>
  <si>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</si>
  <si>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</si>
  <si>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</si>
  <si>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</si>
  <si>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</si>
  <si>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</si>
  <si>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</si>
  <si>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</si>
  <si>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</si>
  <si>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</si>
  <si>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</si>
  <si>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</si>
  <si>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</si>
  <si>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</si>
  <si>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</si>
  <si>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</si>
  <si>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</si>
  <si>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</si>
  <si>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</si>
  <si>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</si>
  <si>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</si>
  <si>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</si>
  <si>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</si>
  <si>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</si>
  <si>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</si>
  <si>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</si>
  <si>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</si>
  <si>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</si>
  <si>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</si>
  <si>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</si>
  <si>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</si>
  <si>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</si>
  <si>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</si>
  <si>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</si>
  <si>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</si>
  <si>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</si>
  <si>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</si>
  <si>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</si>
  <si>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</si>
  <si>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</si>
  <si>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</si>
  <si>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</si>
  <si>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</si>
  <si>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</si>
  <si>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</si>
  <si>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</si>
  <si>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</si>
  <si>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</si>
  <si>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</si>
  <si>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</si>
  <si>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</si>
  <si>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</si>
  <si>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</si>
  <si>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</si>
  <si>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</si>
  <si>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</si>
  <si>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</si>
  <si>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</si>
  <si>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</si>
  <si>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</si>
  <si>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</si>
  <si>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</si>
  <si>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</si>
  <si>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</si>
  <si>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</si>
  <si>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</si>
  <si>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</si>
  <si>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</si>
  <si>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</si>
  <si>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</si>
  <si>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</si>
  <si>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</si>
  <si>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</si>
  <si>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</si>
  <si>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</si>
  <si>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</si>
  <si>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</si>
  <si>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</si>
  <si>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</si>
  <si>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</si>
  <si>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</si>
  <si>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</si>
  <si>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</si>
  <si>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</si>
  <si>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</si>
  <si>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</si>
  <si>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</si>
  <si>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</si>
  <si>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</si>
  <si>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</si>
  <si>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</si>
  <si>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</si>
  <si>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</si>
  <si>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</si>
  <si>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</si>
  <si>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</si>
  <si>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</si>
  <si>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</si>
  <si>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</si>
  <si>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</si>
  <si>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</si>
  <si>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</si>
  <si>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</si>
  <si>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</si>
  <si>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</si>
  <si>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</si>
  <si>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</si>
  <si>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</si>
  <si>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</si>
  <si>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</si>
  <si>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</si>
  <si>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</si>
  <si>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</si>
  <si>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</si>
  <si>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</si>
  <si>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</si>
  <si>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</si>
  <si>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</si>
  <si>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</si>
  <si>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</si>
  <si>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</si>
  <si>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</si>
  <si>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</si>
  <si>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</si>
  <si>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</si>
  <si>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</si>
  <si>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</si>
  <si>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</si>
  <si>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</si>
  <si>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</si>
  <si>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</si>
  <si>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</si>
  <si>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</si>
  <si>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</si>
  <si>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</si>
  <si>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</si>
  <si>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</si>
  <si>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</si>
  <si>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</si>
  <si>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</si>
  <si>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</si>
  <si>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</si>
  <si>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</si>
  <si>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</si>
  <si>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</si>
  <si>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</si>
  <si>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</si>
  <si>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</si>
  <si>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</si>
  <si>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</si>
  <si>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</si>
  <si>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</si>
  <si>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</si>
  <si>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</si>
  <si>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</si>
  <si>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</si>
  <si>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</si>
  <si>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</si>
  <si>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</si>
  <si>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</si>
  <si>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</si>
  <si>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</si>
  <si>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</si>
  <si>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</si>
  <si>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</si>
  <si>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</si>
  <si>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</si>
  <si>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</si>
  <si>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</si>
  <si>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</si>
  <si>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</si>
  <si>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</si>
  <si>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</si>
  <si>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</si>
  <si>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</si>
  <si>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</si>
  <si>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</si>
  <si>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</si>
  <si>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</si>
  <si>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</si>
  <si>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</si>
  <si>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</si>
  <si>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</si>
  <si>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</si>
  <si>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</si>
  <si>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</si>
  <si>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</si>
  <si>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</si>
  <si>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</si>
  <si>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</si>
  <si>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</si>
  <si>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</si>
  <si>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</si>
  <si>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</si>
  <si>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</si>
  <si>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</si>
  <si>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</si>
  <si>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</si>
  <si>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</si>
  <si>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</si>
  <si>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</si>
  <si>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</si>
  <si>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</si>
  <si>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</si>
  <si>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</si>
  <si>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</si>
  <si>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</si>
  <si>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</si>
  <si>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</si>
  <si>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</si>
  <si>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</si>
  <si>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</si>
  <si>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</si>
  <si>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</si>
  <si>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</si>
  <si>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</si>
  <si>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</si>
  <si>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</si>
  <si>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</si>
  <si>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</si>
  <si>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</si>
  <si>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</si>
  <si>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</si>
  <si>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</si>
  <si>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</si>
  <si>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</si>
  <si>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</si>
  <si>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</si>
  <si>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</si>
  <si>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</si>
  <si>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</si>
  <si>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</si>
  <si>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</si>
  <si>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</si>
  <si>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</si>
  <si>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</si>
  <si>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</si>
  <si>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</si>
  <si>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</si>
  <si>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</si>
  <si>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</si>
  <si>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</si>
  <si>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</si>
  <si>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</si>
  <si>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</si>
  <si>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</si>
  <si>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</si>
  <si>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</si>
  <si>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</si>
  <si>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</si>
  <si>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</si>
  <si>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</si>
  <si>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</si>
  <si>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</si>
  <si>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</si>
  <si>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</si>
  <si>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</si>
  <si>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</si>
  <si>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</si>
  <si>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</si>
  <si>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</si>
  <si>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</si>
  <si>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</si>
  <si>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</si>
  <si>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</si>
  <si>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</si>
  <si>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</si>
  <si>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</si>
  <si>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</si>
  <si>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</si>
  <si>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</si>
  <si>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</si>
  <si>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</si>
  <si>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</si>
  <si>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</si>
  <si>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</si>
  <si>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</si>
  <si>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</si>
  <si>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</si>
  <si>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</si>
  <si>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</si>
  <si>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</si>
  <si>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</si>
  <si>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</si>
  <si>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</si>
  <si>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</si>
  <si>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</si>
  <si>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</si>
  <si>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</si>
  <si>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</si>
  <si>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</si>
  <si>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</si>
  <si>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</si>
  <si>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</si>
  <si>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</si>
  <si>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</si>
  <si>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</si>
  <si>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</si>
  <si>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</si>
  <si>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</si>
  <si>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</si>
  <si>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</si>
  <si>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</si>
  <si>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</si>
  <si>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</si>
  <si>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</si>
  <si>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</si>
  <si>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</si>
  <si>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</si>
  <si>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</si>
  <si>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</si>
  <si>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</si>
  <si>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</si>
  <si>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</si>
  <si>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</si>
  <si>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</si>
  <si>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</si>
  <si>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</si>
  <si>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</si>
  <si>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</si>
  <si>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</si>
  <si>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</si>
  <si>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</si>
  <si>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</si>
  <si>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</si>
  <si>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</si>
  <si>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</si>
  <si>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</si>
  <si>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</si>
  <si>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</si>
  <si>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</si>
  <si>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</si>
  <si>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</si>
  <si>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</si>
  <si>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</si>
  <si>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</si>
  <si>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</si>
  <si>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</si>
  <si>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</si>
  <si>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</si>
  <si>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</si>
  <si>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</si>
  <si>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</si>
  <si>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</si>
  <si>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</si>
  <si>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</si>
  <si>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</si>
  <si>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</si>
  <si>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</si>
  <si>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</si>
  <si>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</si>
  <si>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</si>
  <si>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</si>
  <si>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</si>
  <si>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</si>
  <si>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</si>
  <si>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</si>
  <si>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</si>
  <si>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</si>
  <si>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</si>
  <si>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</si>
  <si>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</si>
  <si>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</si>
  <si>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</si>
  <si>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</si>
  <si>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</si>
  <si>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</si>
  <si>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</si>
  <si>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</si>
  <si>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</si>
  <si>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</si>
  <si>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</si>
  <si>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</si>
  <si>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</si>
  <si>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</si>
  <si>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</si>
  <si>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</si>
  <si>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</si>
  <si>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</si>
  <si>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</si>
  <si>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</si>
  <si>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</si>
  <si>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</si>
  <si>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</si>
  <si>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</si>
  <si>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</si>
  <si>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</si>
  <si>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</si>
  <si>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</si>
  <si>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</si>
  <si>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</si>
  <si>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</si>
  <si>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</si>
  <si>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</si>
  <si>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</si>
  <si>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</si>
  <si>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</si>
  <si>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</si>
  <si>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</si>
  <si>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</si>
  <si>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</si>
  <si>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</si>
  <si>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</si>
  <si>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</si>
  <si>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</si>
  <si>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</si>
  <si>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</si>
  <si>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</si>
  <si>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</si>
  <si>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</si>
  <si>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</si>
  <si>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</si>
  <si>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</si>
  <si>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</si>
  <si>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</si>
  <si>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</si>
  <si>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</si>
  <si>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</si>
  <si>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</si>
  <si>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</si>
  <si>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</si>
  <si>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</si>
  <si>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</si>
  <si>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</si>
  <si>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</si>
  <si>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</si>
  <si>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</si>
  <si>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</si>
  <si>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</si>
  <si>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</si>
  <si>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</si>
  <si>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</si>
  <si>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</si>
  <si>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</si>
  <si>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</si>
  <si>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</si>
  <si>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</si>
  <si>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</si>
  <si>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</si>
  <si>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</si>
  <si>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</si>
  <si>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</si>
  <si>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</si>
  <si>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</si>
  <si>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</si>
  <si>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</si>
  <si>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</si>
  <si>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</si>
  <si>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</si>
  <si>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</si>
  <si>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</si>
  <si>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</si>
  <si>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</si>
  <si>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</si>
  <si>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</si>
  <si>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</si>
  <si>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</si>
  <si>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</si>
  <si>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</si>
  <si>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</si>
  <si>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</si>
  <si>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</si>
  <si>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</si>
  <si>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</si>
  <si>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</si>
  <si>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</si>
  <si>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</si>
  <si>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</si>
  <si>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</si>
  <si>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</si>
  <si>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</si>
  <si>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</si>
  <si>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</si>
  <si>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</si>
  <si>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</si>
  <si>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</si>
  <si>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</si>
  <si>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</si>
  <si>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</si>
  <si>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</si>
  <si>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</si>
  <si>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</si>
  <si>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</si>
  <si>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</si>
  <si>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</si>
  <si>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</si>
  <si>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</si>
  <si>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</si>
  <si>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</si>
  <si>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</si>
  <si>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</si>
  <si>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</si>
  <si>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</si>
  <si>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</si>
  <si>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</si>
  <si>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</si>
  <si>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</si>
  <si>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</si>
  <si>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</si>
  <si>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</si>
  <si>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</si>
  <si>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</si>
  <si>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</si>
  <si>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</si>
  <si>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</si>
  <si>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</si>
  <si>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</si>
  <si>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</si>
  <si>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</si>
  <si>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</si>
  <si>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</si>
  <si>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</si>
  <si>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</si>
  <si>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</si>
  <si>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</si>
  <si>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</si>
  <si>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</si>
  <si>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</si>
  <si>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</si>
  <si>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</si>
  <si>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</si>
  <si>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</si>
  <si>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</si>
  <si>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</si>
  <si>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</si>
  <si>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</si>
  <si>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</si>
  <si>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</si>
  <si>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</si>
  <si>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</si>
  <si>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</si>
  <si>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</si>
  <si>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</si>
  <si>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</si>
  <si>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</si>
  <si>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</si>
  <si>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</si>
  <si>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</si>
  <si>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</si>
  <si>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</si>
  <si>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</si>
  <si>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</si>
  <si>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</si>
  <si>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</si>
  <si>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</si>
  <si>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</si>
  <si>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</si>
  <si>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</si>
  <si>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</si>
  <si>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</si>
  <si>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</si>
  <si>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</si>
  <si>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</si>
  <si>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</si>
  <si>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</si>
  <si>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</si>
  <si>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</si>
  <si>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</si>
  <si>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</si>
  <si>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</si>
  <si>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</si>
  <si>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</si>
  <si>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</si>
  <si>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</si>
  <si>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</si>
  <si>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</si>
  <si>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</si>
  <si>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</si>
  <si>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</si>
  <si>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</si>
  <si>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</si>
  <si>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</si>
  <si>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</si>
  <si>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</si>
  <si>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</si>
  <si>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</si>
  <si>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</si>
  <si>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</si>
  <si>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</si>
  <si>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</si>
  <si>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</si>
  <si>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</si>
  <si>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</si>
  <si>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</si>
  <si>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</si>
  <si>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</si>
  <si>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</si>
  <si>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</si>
  <si>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</si>
  <si>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</si>
  <si>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</si>
  <si>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</si>
  <si>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</si>
  <si>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</si>
  <si>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</si>
  <si>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</si>
  <si>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</si>
  <si>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</si>
  <si>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</si>
  <si>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</si>
  <si>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</si>
  <si>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</si>
  <si>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</si>
  <si>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</si>
  <si>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</si>
  <si>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</si>
  <si>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</si>
  <si>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</si>
  <si>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</si>
  <si>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</si>
  <si>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</si>
  <si>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</si>
  <si>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</si>
  <si>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</si>
  <si>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</si>
  <si>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</si>
  <si>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</si>
  <si>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</si>
  <si>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</si>
  <si>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</si>
  <si>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</si>
  <si>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</si>
  <si>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</si>
  <si>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</si>
  <si>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</si>
  <si>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</si>
  <si>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</si>
  <si>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</si>
  <si>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</si>
  <si>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</si>
  <si>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</si>
  <si>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</si>
  <si>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</si>
  <si>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</si>
  <si>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</si>
  <si>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</si>
  <si>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</si>
  <si>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</si>
  <si>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</si>
  <si>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</si>
  <si>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</si>
  <si>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</si>
  <si>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</si>
  <si>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</si>
  <si>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</si>
  <si>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</si>
  <si>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</si>
  <si>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</si>
  <si>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</si>
  <si>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</si>
  <si>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</si>
  <si>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</si>
  <si>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</si>
  <si>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</si>
  <si>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</si>
  <si>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</si>
  <si>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</si>
  <si>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</si>
  <si>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</si>
  <si>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</si>
  <si>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</si>
  <si>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</si>
  <si>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</si>
  <si>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</si>
  <si>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</si>
  <si>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</si>
  <si>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</si>
  <si>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</si>
  <si>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</si>
  <si>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</si>
  <si>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</si>
  <si>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</si>
  <si>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</si>
  <si>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</si>
  <si>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</si>
  <si>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</si>
  <si>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</si>
  <si>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</si>
  <si>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</si>
  <si>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</si>
  <si>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</si>
  <si>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</si>
  <si>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</si>
  <si>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</si>
  <si>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</si>
  <si>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</si>
  <si>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</si>
  <si>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</si>
  <si>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</si>
  <si>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</si>
  <si>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</si>
  <si>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</si>
  <si>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</si>
  <si>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</si>
  <si>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</si>
  <si>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</si>
  <si>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</si>
  <si>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</si>
  <si>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</si>
  <si>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</si>
  <si>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</si>
  <si>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</si>
  <si>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</si>
  <si>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</si>
  <si>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</si>
  <si>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</si>
  <si>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</si>
  <si>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</si>
  <si>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</si>
  <si>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</si>
  <si>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</si>
  <si>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</si>
  <si>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</si>
  <si>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</si>
  <si>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</si>
  <si>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</si>
  <si>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</si>
  <si>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</si>
  <si>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</si>
  <si>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</si>
  <si>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</si>
  <si>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</si>
  <si>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</si>
  <si>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</si>
  <si>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</si>
  <si>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</si>
  <si>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</si>
  <si>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</si>
  <si>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</si>
  <si>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</si>
  <si>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</si>
  <si>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</si>
  <si>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</si>
  <si>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</si>
  <si>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</si>
  <si>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</si>
  <si>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</si>
  <si>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</si>
  <si>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</si>
  <si>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</si>
  <si>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</si>
  <si>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</si>
  <si>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</si>
  <si>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</si>
  <si>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</si>
  <si>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</si>
  <si>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</si>
  <si>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</si>
  <si>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</si>
  <si>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</si>
  <si>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</si>
  <si>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</si>
  <si>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</si>
  <si>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</si>
  <si>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</si>
  <si>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</si>
  <si>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</si>
  <si>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</si>
  <si>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</si>
  <si>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</si>
  <si>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</si>
  <si>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</si>
  <si>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</si>
  <si>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</si>
  <si>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</si>
  <si>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</si>
  <si>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</si>
  <si>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</si>
  <si>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</si>
  <si>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</si>
  <si>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</si>
  <si>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</si>
  <si>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</si>
  <si>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</si>
  <si>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</si>
  <si>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</si>
  <si>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</si>
  <si>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</si>
  <si>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</si>
  <si>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</si>
  <si>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</si>
  <si>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</si>
  <si>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</si>
  <si>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</si>
  <si>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</si>
  <si>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</si>
  <si>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</si>
  <si>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</si>
  <si>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</si>
  <si>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</si>
  <si>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</si>
  <si>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</si>
  <si>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</si>
  <si>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</si>
  <si>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</si>
  <si>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</si>
  <si>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</si>
  <si>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</si>
  <si>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</si>
  <si>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</si>
  <si>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</si>
  <si>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</si>
  <si>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</si>
  <si>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</si>
  <si>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</si>
  <si>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</si>
  <si>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</si>
  <si>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</si>
  <si>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</si>
  <si>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</si>
  <si>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</si>
  <si>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</si>
  <si>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</si>
  <si>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</si>
  <si>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</si>
  <si>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</si>
  <si>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</si>
  <si>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</si>
  <si>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</si>
  <si>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</si>
  <si>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</si>
  <si>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</si>
  <si>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</si>
  <si>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</si>
  <si>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</si>
  <si>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</si>
  <si>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</si>
  <si>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</si>
  <si>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</si>
  <si>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</si>
  <si>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</si>
  <si>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</si>
  <si>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</si>
  <si>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</si>
  <si>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</si>
  <si>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</si>
  <si>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</si>
  <si>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</si>
  <si>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</si>
  <si>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</si>
  <si>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</si>
  <si>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</si>
  <si>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</si>
  <si>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</si>
  <si>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</si>
  <si>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</si>
  <si>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</si>
  <si>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</si>
  <si>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</si>
  <si>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</si>
  <si>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</si>
  <si>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</si>
  <si>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</si>
  <si>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</si>
  <si>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</si>
  <si>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</si>
  <si>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</si>
  <si>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</si>
  <si>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</si>
  <si>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</si>
  <si>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</si>
  <si>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</si>
  <si>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</si>
  <si>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</si>
  <si>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</si>
  <si>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</si>
  <si>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</si>
  <si>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</si>
  <si>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</si>
  <si>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</si>
  <si>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</si>
  <si>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</si>
  <si>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</si>
  <si>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</si>
  <si>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</si>
  <si>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</si>
  <si>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</si>
  <si>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</si>
  <si>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</si>
  <si>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</si>
  <si>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</si>
  <si>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</si>
  <si>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</si>
  <si>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</si>
  <si>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</si>
  <si>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</si>
  <si>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</si>
  <si>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</si>
  <si>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</si>
  <si>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</si>
  <si>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</si>
  <si>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</si>
  <si>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</si>
  <si>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</si>
  <si>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</si>
  <si>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</si>
  <si>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</si>
  <si>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</si>
  <si>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</si>
  <si>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</si>
  <si>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</si>
  <si>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</si>
  <si>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</si>
  <si>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</si>
  <si>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</si>
  <si>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</si>
  <si>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</si>
  <si>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</si>
  <si>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</si>
  <si>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</si>
  <si>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</si>
  <si>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</si>
  <si>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</si>
  <si>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</si>
  <si>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</si>
  <si>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</si>
  <si>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</si>
  <si>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</si>
  <si>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</si>
  <si>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</si>
  <si>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</si>
  <si>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</si>
  <si>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</si>
  <si>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</si>
  <si>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</si>
  <si>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</si>
  <si>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</si>
  <si>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</si>
  <si>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</si>
  <si>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</si>
  <si>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</si>
  <si>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</si>
  <si>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</si>
  <si>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</si>
  <si>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</si>
  <si>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</si>
  <si>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</si>
  <si>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</si>
  <si>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</si>
  <si>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</si>
  <si>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</si>
  <si>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</si>
  <si>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</si>
  <si>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</si>
  <si>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</si>
  <si>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</si>
  <si>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</si>
  <si>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</si>
  <si>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</si>
  <si>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</si>
  <si>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</si>
  <si>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</si>
  <si>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</si>
  <si>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</si>
  <si>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</si>
  <si>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</si>
  <si>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</si>
  <si>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</si>
  <si>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</si>
  <si>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</si>
  <si>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</si>
  <si>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</si>
  <si>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</si>
  <si>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</si>
  <si>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</si>
  <si>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</si>
  <si>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</si>
  <si>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</si>
  <si>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</si>
  <si>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</si>
  <si>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</si>
  <si>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</si>
  <si>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</si>
  <si>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</si>
  <si>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</si>
  <si>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</si>
  <si>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</si>
  <si>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</si>
  <si>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</si>
  <si>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</si>
  <si>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</si>
  <si>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</si>
  <si>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</si>
  <si>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</si>
  <si>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</si>
  <si>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</si>
  <si>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</si>
  <si>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</si>
  <si>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</si>
  <si>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</si>
  <si>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</si>
  <si>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</si>
  <si>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</si>
  <si>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</si>
  <si>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</si>
  <si>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</si>
  <si>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</si>
  <si>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</si>
  <si>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</si>
  <si>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</si>
  <si>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</si>
  <si>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</si>
  <si>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</si>
  <si>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</si>
  <si>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</si>
  <si>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</si>
  <si>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</si>
  <si>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</si>
  <si>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</si>
  <si>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</si>
  <si>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</si>
  <si>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</si>
  <si>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</si>
  <si>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</si>
  <si>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</si>
  <si>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</si>
  <si>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</si>
  <si>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</si>
  <si>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</si>
  <si>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</si>
  <si>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</si>
  <si>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</si>
  <si>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</si>
  <si>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</si>
  <si>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</si>
  <si>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</si>
  <si>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</si>
  <si>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</si>
  <si>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</si>
  <si>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</si>
  <si>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</si>
  <si>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</si>
  <si>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</si>
  <si>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</si>
  <si>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</si>
  <si>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</si>
  <si>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</si>
  <si>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</si>
  <si>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</si>
  <si>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</si>
  <si>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</si>
  <si>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</si>
  <si>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</si>
  <si>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</si>
  <si>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</si>
  <si>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</si>
  <si>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</si>
  <si>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</si>
  <si>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</si>
  <si>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</si>
  <si>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</si>
  <si>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</si>
  <si>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</si>
  <si>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</si>
  <si>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</si>
  <si>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</si>
  <si>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</si>
  <si>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</si>
  <si>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</si>
  <si>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</si>
  <si>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</si>
  <si>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</si>
  <si>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</si>
  <si>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</si>
  <si>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</si>
  <si>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</si>
  <si>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</si>
  <si>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</si>
  <si>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</si>
  <si>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</si>
  <si>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</si>
  <si>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</si>
  <si>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</si>
  <si>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</si>
  <si>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</si>
  <si>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</si>
  <si>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</si>
  <si>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</si>
  <si>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</si>
  <si>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</si>
  <si>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</si>
  <si>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</si>
  <si>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</si>
  <si>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</si>
  <si>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</si>
  <si>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</si>
  <si>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</si>
  <si>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</si>
  <si>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</si>
  <si>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</si>
  <si>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</si>
  <si>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</si>
  <si>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</si>
  <si>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</si>
  <si>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</si>
  <si>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</si>
  <si>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</si>
  <si>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</si>
  <si>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</si>
  <si>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</si>
  <si>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</si>
  <si>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</si>
  <si>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</si>
  <si>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</si>
  <si>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</si>
  <si>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</si>
  <si>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</si>
  <si>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</si>
  <si>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</si>
  <si>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</si>
  <si>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</si>
  <si>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</si>
  <si>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</si>
  <si>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</si>
  <si>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</si>
  <si>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</si>
  <si>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</si>
  <si>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</si>
  <si>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</si>
  <si>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</si>
  <si>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</si>
  <si>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</si>
  <si>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</si>
  <si>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</si>
  <si>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</si>
  <si>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</si>
  <si>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</si>
  <si>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</si>
  <si>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</si>
  <si>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</si>
  <si>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</si>
  <si>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</si>
  <si>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</si>
  <si>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</si>
  <si>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</si>
  <si>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</si>
  <si>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</si>
  <si>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</si>
  <si>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</si>
  <si>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</si>
  <si>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</si>
  <si>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</si>
  <si>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</si>
  <si>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</si>
  <si>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</si>
  <si>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</si>
  <si>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</si>
  <si>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</si>
  <si>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</si>
  <si>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</si>
  <si>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</si>
  <si>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</si>
  <si>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</si>
  <si>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</si>
  <si>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</si>
  <si>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</si>
  <si>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</si>
  <si>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</si>
  <si>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</si>
  <si>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</si>
  <si>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</si>
  <si>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</si>
  <si>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</si>
  <si>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</si>
  <si>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</si>
  <si>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</si>
  <si>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</si>
  <si>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</si>
  <si>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</si>
  <si>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</si>
  <si>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</si>
  <si>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</si>
  <si>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</si>
  <si>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</si>
  <si>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</si>
  <si>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</si>
  <si>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</si>
  <si>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</si>
  <si>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</si>
  <si>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</si>
  <si>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</si>
  <si>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</si>
  <si>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</si>
  <si>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</si>
  <si>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</si>
  <si>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</si>
  <si>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</si>
  <si>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</si>
  <si>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</si>
  <si>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</si>
  <si>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</si>
  <si>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</si>
  <si>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</si>
  <si>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</si>
  <si>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</si>
  <si>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</si>
  <si>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</si>
  <si>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</si>
  <si>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</si>
  <si>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</si>
  <si>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</si>
  <si>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</si>
  <si>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</si>
  <si>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</si>
  <si>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</si>
  <si>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</si>
  <si>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</si>
  <si>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</si>
  <si>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</si>
  <si>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</si>
  <si>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</si>
  <si>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</si>
  <si>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</si>
  <si>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</si>
  <si>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</si>
  <si>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</si>
  <si>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</si>
  <si>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</si>
  <si>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</si>
  <si>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</si>
  <si>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</si>
  <si>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</si>
  <si>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</si>
  <si>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</si>
  <si>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</si>
  <si>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</si>
  <si>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</si>
  <si>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</si>
  <si>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</si>
  <si>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</si>
  <si>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</si>
  <si>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</si>
  <si>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</si>
  <si>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</si>
  <si>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</si>
  <si>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</si>
  <si>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</si>
  <si>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</si>
  <si>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</si>
  <si>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</si>
  <si>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</si>
  <si>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</si>
  <si>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</si>
  <si>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</si>
  <si>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</si>
  <si>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</si>
  <si>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</si>
  <si>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</si>
  <si>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</si>
  <si>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</si>
  <si>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</si>
  <si>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</si>
  <si>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</si>
  <si>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</si>
  <si>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</si>
  <si>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</si>
  <si>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</si>
  <si>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</si>
  <si>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</si>
  <si>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</si>
  <si>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</si>
  <si>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</si>
  <si>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</si>
  <si>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</si>
  <si>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</si>
  <si>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</si>
  <si>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</si>
  <si>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</si>
  <si>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</si>
  <si>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</si>
  <si>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</si>
  <si>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</si>
  <si>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</si>
  <si>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</si>
  <si>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</si>
  <si>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</si>
  <si>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</si>
  <si>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</si>
  <si>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</si>
  <si>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</si>
  <si>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</si>
  <si>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</si>
  <si>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</si>
  <si>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</si>
  <si>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</si>
  <si>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</si>
  <si>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</si>
  <si>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</si>
  <si>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</si>
  <si>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</si>
  <si>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</si>
  <si>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</si>
  <si>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</si>
  <si>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</si>
  <si>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</si>
  <si>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</si>
  <si>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</si>
  <si>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</si>
  <si>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</si>
  <si>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</si>
  <si>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</si>
  <si>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</si>
  <si>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</si>
  <si>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</si>
  <si>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</si>
  <si>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</si>
  <si>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</si>
  <si>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</si>
  <si>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</si>
  <si>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</si>
  <si>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</si>
  <si>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</si>
  <si>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</si>
  <si>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</si>
  <si>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</si>
  <si>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</si>
  <si>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</si>
  <si>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</si>
  <si>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</si>
  <si>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</si>
  <si>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</si>
  <si>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</si>
  <si>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</si>
  <si>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</si>
  <si>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</si>
  <si>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</si>
  <si>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</si>
  <si>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</si>
  <si>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</si>
  <si>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</si>
  <si>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</si>
  <si>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</si>
  <si>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</si>
  <si>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</si>
  <si>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</si>
  <si>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</si>
  <si>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</si>
  <si>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</si>
  <si>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</si>
  <si>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</si>
  <si>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</si>
  <si>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</si>
  <si>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</si>
  <si>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</si>
  <si>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</si>
  <si>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</si>
  <si>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</si>
  <si>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</si>
  <si>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</si>
  <si>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</si>
  <si>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</si>
  <si>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</si>
  <si>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</si>
  <si>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</si>
  <si>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</si>
  <si>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</si>
  <si>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</si>
  <si>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</si>
  <si>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</si>
  <si>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</si>
  <si>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</si>
  <si>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</si>
  <si>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</si>
  <si>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</si>
  <si>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</si>
  <si>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</si>
  <si>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</si>
  <si>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</si>
  <si>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</si>
  <si>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</si>
  <si>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</si>
  <si>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</si>
  <si>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</si>
  <si>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</si>
  <si>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</si>
  <si>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</si>
  <si>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</si>
  <si>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</si>
  <si>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</si>
  <si>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</si>
  <si>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</si>
  <si>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</si>
  <si>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</si>
  <si>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</si>
  <si>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</si>
  <si>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</si>
  <si>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</si>
  <si>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</si>
  <si>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</si>
  <si>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</si>
  <si>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</si>
  <si>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</si>
  <si>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</si>
  <si>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</si>
  <si>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</si>
  <si>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</si>
  <si>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</si>
  <si>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</si>
  <si>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</si>
  <si>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</si>
  <si>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</si>
  <si>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</si>
  <si>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</si>
  <si>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</si>
  <si>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</si>
  <si>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</si>
  <si>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</si>
  <si>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</si>
  <si>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</si>
  <si>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</si>
  <si>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</si>
  <si>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</si>
  <si>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</si>
  <si>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</si>
  <si>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</si>
  <si>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</si>
  <si>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</si>
  <si>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</si>
  <si>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</si>
  <si>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</si>
  <si>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</si>
  <si>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</si>
  <si>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</si>
  <si>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</si>
  <si>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</si>
  <si>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</si>
  <si>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</si>
  <si>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</si>
  <si>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</si>
  <si>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</si>
  <si>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</si>
  <si>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</si>
  <si>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</si>
  <si>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</si>
  <si>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</si>
  <si>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</si>
  <si>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</si>
  <si>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</si>
  <si>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</si>
  <si>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</si>
  <si>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</si>
  <si>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</si>
  <si>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</si>
  <si>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</si>
  <si>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</si>
  <si>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</si>
  <si>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</si>
  <si>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</si>
  <si>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</si>
  <si>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</si>
  <si>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</si>
  <si>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</si>
  <si>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</si>
  <si>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</si>
  <si>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</si>
  <si>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</si>
  <si>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</si>
  <si>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</si>
  <si>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</si>
  <si>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</si>
  <si>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</si>
  <si>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</si>
  <si>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</si>
  <si>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</si>
  <si>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</si>
  <si>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</si>
  <si>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</si>
  <si>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</si>
  <si>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</si>
  <si>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</si>
  <si>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</si>
  <si>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</si>
  <si>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</si>
  <si>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</si>
  <si>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</si>
  <si>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</si>
  <si>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</si>
  <si>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</si>
  <si>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</si>
  <si>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</si>
  <si>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</si>
  <si>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</si>
  <si>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</si>
  <si>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</si>
  <si>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</si>
  <si>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</si>
  <si>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</si>
  <si>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</si>
  <si>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</si>
  <si>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</si>
  <si>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</si>
  <si>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</si>
  <si>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</si>
  <si>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</si>
  <si>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</si>
  <si>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</si>
  <si>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</si>
  <si>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</si>
  <si>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</si>
  <si>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</si>
  <si>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</si>
  <si>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</si>
  <si>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</si>
  <si>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</si>
  <si>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</si>
  <si>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</si>
  <si>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</si>
  <si>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</si>
  <si>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</si>
  <si>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</si>
  <si>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</si>
  <si>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</si>
  <si>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</si>
  <si>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</si>
  <si>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</si>
  <si>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</si>
  <si>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</si>
  <si>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</si>
  <si>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</si>
  <si>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</si>
  <si>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</si>
  <si>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</si>
  <si>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</si>
  <si>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</si>
  <si>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</si>
  <si>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</si>
  <si>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</si>
  <si>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</si>
  <si>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</si>
  <si>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</si>
  <si>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</si>
  <si>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</si>
  <si>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</si>
  <si>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</si>
  <si>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</si>
  <si>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</si>
  <si>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</si>
  <si>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</si>
  <si>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</si>
  <si>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</si>
  <si>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</si>
  <si>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</si>
  <si>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</si>
  <si>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</si>
  <si>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</si>
  <si>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</si>
  <si>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</si>
  <si>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</si>
  <si>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</si>
  <si>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</si>
  <si>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</si>
  <si>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</si>
  <si>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</si>
  <si>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</si>
  <si>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</si>
  <si>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</si>
  <si>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</si>
  <si>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</si>
  <si>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</si>
  <si>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</si>
  <si>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</si>
  <si>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</si>
  <si>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</si>
  <si>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</si>
  <si>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</si>
  <si>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</si>
  <si>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</si>
  <si>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</si>
  <si>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</si>
  <si>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</si>
  <si>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</si>
  <si>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</si>
  <si>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</si>
  <si>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</si>
  <si>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</si>
  <si>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</si>
  <si>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</si>
  <si>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</si>
  <si>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</si>
  <si>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</si>
  <si>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</si>
  <si>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</si>
  <si>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</si>
  <si>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</si>
  <si>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</si>
  <si>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</si>
  <si>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</si>
  <si>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</si>
  <si>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</si>
  <si>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</si>
  <si>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</si>
  <si>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</si>
  <si>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</si>
  <si>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</si>
  <si>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</si>
  <si>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</si>
  <si>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</si>
  <si>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</si>
  <si>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</si>
  <si>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</si>
  <si>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</si>
  <si>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</si>
  <si>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</si>
  <si>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</si>
  <si>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</si>
  <si>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</si>
  <si>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</si>
  <si>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</si>
  <si>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</si>
  <si>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</si>
  <si>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</si>
  <si>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</si>
  <si>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</si>
  <si>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</si>
  <si>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</si>
  <si>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</si>
  <si>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</si>
  <si>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</si>
  <si>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</si>
  <si>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</si>
  <si>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</si>
  <si>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</si>
  <si>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</si>
  <si>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</si>
  <si>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</si>
  <si>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</si>
  <si>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</si>
  <si>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</si>
  <si>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</si>
  <si>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</si>
  <si>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</si>
  <si>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</si>
  <si>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</si>
  <si>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</si>
  <si>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</si>
  <si>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</si>
  <si>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</si>
  <si>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</si>
  <si>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</si>
  <si>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</si>
  <si>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</si>
  <si>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</si>
  <si>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</si>
  <si>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</si>
  <si>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</si>
  <si>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</si>
  <si>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</si>
  <si>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</si>
  <si>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</si>
  <si>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</si>
  <si>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</si>
  <si>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</si>
  <si>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</si>
  <si>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</si>
  <si>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</si>
  <si>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</si>
  <si>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</si>
  <si>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</si>
  <si>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</si>
  <si>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</si>
  <si>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</si>
  <si>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</si>
  <si>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</si>
  <si>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</si>
  <si>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</si>
  <si>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</si>
  <si>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</si>
  <si>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</si>
  <si>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</si>
  <si>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</si>
  <si>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</si>
  <si>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</si>
  <si>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</si>
  <si>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</si>
  <si>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</si>
  <si>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</si>
  <si>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</si>
  <si>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</si>
  <si>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</si>
  <si>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</si>
  <si>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</si>
  <si>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</si>
  <si>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</si>
  <si>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</si>
  <si>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</si>
  <si>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</si>
  <si>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</si>
  <si>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</si>
  <si>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</si>
  <si>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</si>
  <si>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</si>
  <si>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</si>
  <si>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</si>
  <si>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</si>
  <si>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</si>
  <si>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</si>
  <si>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</si>
  <si>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</si>
  <si>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</si>
  <si>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</si>
  <si>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</si>
  <si>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</si>
  <si>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</si>
  <si>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</si>
  <si>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</si>
  <si>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</si>
  <si>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</si>
  <si>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</si>
  <si>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</si>
  <si>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</si>
  <si>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</si>
  <si>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</si>
  <si>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</si>
  <si>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</si>
  <si>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</si>
  <si>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</si>
  <si>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</si>
  <si>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</si>
  <si>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</si>
  <si>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</si>
  <si>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</si>
  <si>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</si>
  <si>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</si>
  <si>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</si>
  <si>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</si>
  <si>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</si>
  <si>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</si>
  <si>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</si>
  <si>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</si>
  <si>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</si>
  <si>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</si>
  <si>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</si>
  <si>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</si>
  <si>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</si>
  <si>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</si>
  <si>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</si>
  <si>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</si>
  <si>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</si>
  <si>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</si>
  <si>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</si>
  <si>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</si>
  <si>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</si>
  <si>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</si>
  <si>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</si>
  <si>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</si>
  <si>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</si>
  <si>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</si>
  <si>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</si>
  <si>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</si>
  <si>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</si>
  <si>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</si>
  <si>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</si>
  <si>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</si>
  <si>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</si>
  <si>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</si>
  <si>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</si>
  <si>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</si>
  <si>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</si>
  <si>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</si>
  <si>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</si>
  <si>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</si>
  <si>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</si>
  <si>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</si>
  <si>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</si>
  <si>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</si>
  <si>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</si>
  <si>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</si>
  <si>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</si>
  <si>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</si>
  <si>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</si>
  <si>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</si>
  <si>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</si>
  <si>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</si>
  <si>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</si>
  <si>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</si>
  <si>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</si>
  <si>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</si>
  <si>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</si>
  <si>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</si>
  <si>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</si>
  <si>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</si>
  <si>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</si>
  <si>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</si>
  <si>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</si>
  <si>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</si>
  <si>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</si>
  <si>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</si>
  <si>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</si>
  <si>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</si>
  <si>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</si>
  <si>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</si>
  <si>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</si>
  <si>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</si>
  <si>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</si>
  <si>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</si>
  <si>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</si>
  <si>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</si>
  <si>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</si>
  <si>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</si>
  <si>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</si>
  <si>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</si>
  <si>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</si>
  <si>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</si>
  <si>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</si>
  <si>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</si>
  <si>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</si>
  <si>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</si>
  <si>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</si>
  <si>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</si>
  <si>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</si>
  <si>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</si>
  <si>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</si>
  <si>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</si>
  <si>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</si>
  <si>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</si>
  <si>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</si>
  <si>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</si>
  <si>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</si>
  <si>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</si>
  <si>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</si>
  <si>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</si>
  <si>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</si>
  <si>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</si>
  <si>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</si>
  <si>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</si>
  <si>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</si>
  <si>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</si>
  <si>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</si>
  <si>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</si>
  <si>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</si>
  <si>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</si>
  <si>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</si>
  <si>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</si>
  <si>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</si>
  <si>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</si>
  <si>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</si>
  <si>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</si>
  <si>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</si>
  <si>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</si>
  <si>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</si>
  <si>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</si>
  <si>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</si>
  <si>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</si>
  <si>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</si>
  <si>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</si>
  <si>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</si>
  <si>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</si>
  <si>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</si>
  <si>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</si>
  <si>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</si>
  <si>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</si>
  <si>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</si>
  <si>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</si>
  <si>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</si>
  <si>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</si>
  <si>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</si>
  <si>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</si>
  <si>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</si>
  <si>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</si>
  <si>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</si>
  <si>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</si>
  <si>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</si>
  <si>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</si>
  <si>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</si>
  <si>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</si>
  <si>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</si>
  <si>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</si>
  <si>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</si>
  <si>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</si>
  <si>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</si>
  <si>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</si>
  <si>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</si>
  <si>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</si>
  <si>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</si>
  <si>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</si>
  <si>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</si>
  <si>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</si>
  <si>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</si>
  <si>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</si>
  <si>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</si>
  <si>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</si>
  <si>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</si>
  <si>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</si>
  <si>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</si>
  <si>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</si>
  <si>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</si>
  <si>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</si>
  <si>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</si>
  <si>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</si>
  <si>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</si>
  <si>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</si>
  <si>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</si>
  <si>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</si>
  <si>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</si>
  <si>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</si>
  <si>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</si>
  <si>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</si>
  <si>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</si>
  <si>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</si>
  <si>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</si>
  <si>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</si>
  <si>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</si>
  <si>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</si>
  <si>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</si>
  <si>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</si>
  <si>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</si>
  <si>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</si>
  <si>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</si>
  <si>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</si>
  <si>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</si>
  <si>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</si>
  <si>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</si>
  <si>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</si>
  <si>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</si>
  <si>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</si>
  <si>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</si>
  <si>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</si>
  <si>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</si>
  <si>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</si>
  <si>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</si>
  <si>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</si>
  <si>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</si>
  <si>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</si>
  <si>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</si>
  <si>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</si>
  <si>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</si>
  <si>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</si>
  <si>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</si>
  <si>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</si>
  <si>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</si>
  <si>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</si>
  <si>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</si>
  <si>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</si>
  <si>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</si>
  <si>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</si>
  <si>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</si>
  <si>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</si>
  <si>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</si>
  <si>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</si>
  <si>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</si>
  <si>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</si>
  <si>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</si>
  <si>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</si>
  <si>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</si>
  <si>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</si>
  <si>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</si>
  <si>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</si>
  <si>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</si>
  <si>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</si>
  <si>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</si>
  <si>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</si>
  <si>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</si>
  <si>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</si>
  <si>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</si>
  <si>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</si>
  <si>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</si>
  <si>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</si>
  <si>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</si>
  <si>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</si>
  <si>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</si>
  <si>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</si>
  <si>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</si>
  <si>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</si>
  <si>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</si>
  <si>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</si>
  <si>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</si>
  <si>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</si>
  <si>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</si>
  <si>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</si>
  <si>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</si>
  <si>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</si>
  <si>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</si>
  <si>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</si>
  <si>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</si>
  <si>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</si>
  <si>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</si>
  <si>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</si>
  <si>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</si>
  <si>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</si>
  <si>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</si>
  <si>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</si>
  <si>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</si>
  <si>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</si>
  <si>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</si>
  <si>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</si>
  <si>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</si>
  <si>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</si>
  <si>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</si>
  <si>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</si>
  <si>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</si>
  <si>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</si>
  <si>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</si>
  <si>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</si>
  <si>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</si>
  <si>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</si>
  <si>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</si>
  <si>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</si>
  <si>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</si>
  <si>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</si>
  <si>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</si>
  <si>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</si>
  <si>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</si>
  <si>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</si>
  <si>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</si>
  <si>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</si>
  <si>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</si>
  <si>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</si>
  <si>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</si>
  <si>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</si>
  <si>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</si>
  <si>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</si>
  <si>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</si>
  <si>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</si>
  <si>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</si>
  <si>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</si>
  <si>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</si>
  <si>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</si>
  <si>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</si>
  <si>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</si>
  <si>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</si>
  <si>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</si>
  <si>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</si>
  <si>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</si>
  <si>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</si>
  <si>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</si>
  <si>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</si>
  <si>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</si>
  <si>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</si>
  <si>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</si>
  <si>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</si>
  <si>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</si>
  <si>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</si>
  <si>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</si>
  <si>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</si>
  <si>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</si>
  <si>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</si>
  <si>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</si>
  <si>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</si>
  <si>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</si>
  <si>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</si>
  <si>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</si>
  <si>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</si>
  <si>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</si>
  <si>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</si>
  <si>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</si>
  <si>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</si>
  <si>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</si>
  <si>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</si>
  <si>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</si>
  <si>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</si>
  <si>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</si>
  <si>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</si>
  <si>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</si>
  <si>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</si>
  <si>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</si>
  <si>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</si>
  <si>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</si>
  <si>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</si>
  <si>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</si>
  <si>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</si>
  <si>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</si>
  <si>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</si>
  <si>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</si>
  <si>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</si>
  <si>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</si>
  <si>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</si>
  <si>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</si>
  <si>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</si>
  <si>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</si>
  <si>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</si>
  <si>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</si>
  <si>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</si>
  <si>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</si>
  <si>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</si>
  <si>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</si>
  <si>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</si>
  <si>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</si>
  <si>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</si>
  <si>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</si>
  <si>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</si>
  <si>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</si>
  <si>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</si>
  <si>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</si>
  <si>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</si>
  <si>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</si>
  <si>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</si>
  <si>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</si>
  <si>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</si>
  <si>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</si>
  <si>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</si>
  <si>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</si>
  <si>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</si>
  <si>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</si>
  <si>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</si>
  <si>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</si>
  <si>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</si>
  <si>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</si>
  <si>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</si>
  <si>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</si>
  <si>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</si>
  <si>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</si>
  <si>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</si>
  <si>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</si>
  <si>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</si>
  <si>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</si>
  <si>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</si>
  <si>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</si>
  <si>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</si>
  <si>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</si>
  <si>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</si>
  <si>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</si>
  <si>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</si>
  <si>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</si>
  <si>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</si>
  <si>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</si>
  <si>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</si>
  <si>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</si>
  <si>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</si>
  <si>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</si>
  <si>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</si>
  <si>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</si>
  <si>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</si>
  <si>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</si>
  <si>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</si>
  <si>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</si>
  <si>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</si>
  <si>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</si>
  <si>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</si>
  <si>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</si>
  <si>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</si>
  <si>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</si>
  <si>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</si>
  <si>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</si>
  <si>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</si>
  <si>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</si>
  <si>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</si>
  <si>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</si>
  <si>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</si>
  <si>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</si>
  <si>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</si>
  <si>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</si>
  <si>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</si>
  <si>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</si>
  <si>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</si>
  <si>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</si>
  <si>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</si>
  <si>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</si>
  <si>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</si>
  <si>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</si>
  <si>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</si>
  <si>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</si>
  <si>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</si>
  <si>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</si>
  <si>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</si>
  <si>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</si>
  <si>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</si>
  <si>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</si>
  <si>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</si>
  <si>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</si>
  <si>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</si>
  <si>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</si>
  <si>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</si>
  <si>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</si>
  <si>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</si>
  <si>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</si>
  <si>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</si>
  <si>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</si>
  <si>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</si>
  <si>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</si>
  <si>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</si>
  <si>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</si>
  <si>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</si>
  <si>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</si>
  <si>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</si>
  <si>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</si>
  <si>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</si>
  <si>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</si>
  <si>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</si>
  <si>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</si>
  <si>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</si>
  <si>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</si>
  <si>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</si>
  <si>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</si>
  <si>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</si>
  <si>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</si>
  <si>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</si>
  <si>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</si>
  <si>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</si>
  <si>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</si>
  <si>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</si>
  <si>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</si>
  <si>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</si>
  <si>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</si>
  <si>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</si>
  <si>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</si>
  <si>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</si>
  <si>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</si>
  <si>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</si>
  <si>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</si>
  <si>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</si>
  <si>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</si>
  <si>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</si>
  <si>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</si>
  <si>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</si>
  <si>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</si>
  <si>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</si>
  <si>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</si>
  <si>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</si>
  <si>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</si>
  <si>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</si>
  <si>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</si>
  <si>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</si>
  <si>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</si>
  <si>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</si>
  <si>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</si>
  <si>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</si>
  <si>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</si>
  <si>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</si>
  <si>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</si>
  <si>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</si>
  <si>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</si>
  <si>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</si>
  <si>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</si>
  <si>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</si>
  <si>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</si>
  <si>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</si>
  <si>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</si>
  <si>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</si>
  <si>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</si>
  <si>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</si>
  <si>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</si>
  <si>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</si>
  <si>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</si>
  <si>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</si>
  <si>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</si>
  <si>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</si>
  <si>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</si>
  <si>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</si>
  <si>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</si>
  <si>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</si>
  <si>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</si>
  <si>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</si>
  <si>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</si>
  <si>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</si>
  <si>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</si>
  <si>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</si>
  <si>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</si>
  <si>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</si>
  <si>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</si>
  <si>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</si>
  <si>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</si>
  <si>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</si>
  <si>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</si>
  <si>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</si>
  <si>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</si>
  <si>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</si>
  <si>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</si>
  <si>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</si>
  <si>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</si>
  <si>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</si>
  <si>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</si>
  <si>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</si>
  <si>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</si>
  <si>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</si>
  <si>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</si>
  <si>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</si>
  <si>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</si>
  <si>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</si>
  <si>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</si>
  <si>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</si>
  <si>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</si>
  <si>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</si>
  <si>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</si>
  <si>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</si>
  <si>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</si>
  <si>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</si>
  <si>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</si>
  <si>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</si>
  <si>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</si>
  <si>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</si>
  <si>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</si>
  <si>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</si>
  <si>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</si>
  <si>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</si>
  <si>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</si>
  <si>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</si>
  <si>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</si>
  <si>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</si>
  <si>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</si>
  <si>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</si>
  <si>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</si>
  <si>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</si>
  <si>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</si>
  <si>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</si>
  <si>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</si>
  <si>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</si>
  <si>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</si>
  <si>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</si>
  <si>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</si>
  <si>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</si>
  <si>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</si>
  <si>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</si>
  <si>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</si>
  <si>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</si>
  <si>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</si>
  <si>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</si>
  <si>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</si>
  <si>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</si>
  <si>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</si>
  <si>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</si>
  <si>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</si>
  <si>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</si>
  <si>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</si>
  <si>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</si>
  <si>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</si>
  <si>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</si>
  <si>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</si>
  <si>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</si>
  <si>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</si>
  <si>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</si>
  <si>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</si>
  <si>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</si>
  <si>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</si>
  <si>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</si>
  <si>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</si>
  <si>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</si>
  <si>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</si>
  <si>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</si>
  <si>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</si>
  <si>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</si>
  <si>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</si>
  <si>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</si>
  <si>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</si>
  <si>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</si>
  <si>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</si>
  <si>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</si>
  <si>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</si>
  <si>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</si>
  <si>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</si>
  <si>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</si>
  <si>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</si>
  <si>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</si>
  <si>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</si>
  <si>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</si>
  <si>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</si>
  <si>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</si>
  <si>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</si>
  <si>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</si>
  <si>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</si>
  <si>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</si>
  <si>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</si>
  <si>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</si>
  <si>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</si>
  <si>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</si>
  <si>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</si>
  <si>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</si>
  <si>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</si>
  <si>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</si>
  <si>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</si>
  <si>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</si>
  <si>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</si>
  <si>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</si>
  <si>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</si>
  <si>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</si>
  <si>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</si>
  <si>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</si>
  <si>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</si>
  <si>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</si>
  <si>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</si>
  <si>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</si>
  <si>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</si>
  <si>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</si>
  <si>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</si>
  <si>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</si>
  <si>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</si>
  <si>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</si>
  <si>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</si>
  <si>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</si>
  <si>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</si>
  <si>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</si>
  <si>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</si>
  <si>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</si>
  <si>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</si>
  <si>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</si>
  <si>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</si>
  <si>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</si>
  <si>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</si>
  <si>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</si>
  <si>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</si>
  <si>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</si>
  <si>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</si>
  <si>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</si>
  <si>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</si>
  <si>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</si>
  <si>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</si>
  <si>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</si>
  <si>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</si>
  <si>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</si>
  <si>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</si>
  <si>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</si>
  <si>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</si>
  <si>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</si>
  <si>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</si>
  <si>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</si>
  <si>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</si>
  <si>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</si>
  <si>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</si>
  <si>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</si>
  <si>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</si>
  <si>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</si>
  <si>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</si>
  <si>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</si>
  <si>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</si>
  <si>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</si>
  <si>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</si>
  <si>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</si>
  <si>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</si>
  <si>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</si>
  <si>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</si>
  <si>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</si>
  <si>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</si>
  <si>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</si>
  <si>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</si>
  <si>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</si>
  <si>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</si>
  <si>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</si>
  <si>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</si>
  <si>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</si>
  <si>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</si>
  <si>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</si>
  <si>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</si>
  <si>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</si>
  <si>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</si>
  <si>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</si>
  <si>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</si>
  <si>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</si>
  <si>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</si>
  <si>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</si>
  <si>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</si>
  <si>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</si>
  <si>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</si>
  <si>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</si>
  <si>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</si>
  <si>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</si>
  <si>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</si>
  <si>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</si>
  <si>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</si>
  <si>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</si>
  <si>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</si>
  <si>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</si>
  <si>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</si>
  <si>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</si>
  <si>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</si>
  <si>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</si>
  <si>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</si>
  <si>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</si>
  <si>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</si>
  <si>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</si>
  <si>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</si>
  <si>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</si>
  <si>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</si>
  <si>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</si>
  <si>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</si>
  <si>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</si>
  <si>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</si>
  <si>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</si>
  <si>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</si>
  <si>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</si>
  <si>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</si>
  <si>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</si>
  <si>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</si>
  <si>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</si>
  <si>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</si>
  <si>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</si>
  <si>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</si>
  <si>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</si>
  <si>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</si>
  <si>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</si>
  <si>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</si>
  <si>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</si>
  <si>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</si>
  <si>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</si>
  <si>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</si>
  <si>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</si>
  <si>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</si>
  <si>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</si>
  <si>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</si>
  <si>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</si>
  <si>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</si>
  <si>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</si>
  <si>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</si>
  <si>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</si>
  <si>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</si>
  <si>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</si>
  <si>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</si>
  <si>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</si>
  <si>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</si>
  <si>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</si>
  <si>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</si>
  <si>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</si>
  <si>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</si>
  <si>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</si>
  <si>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</si>
  <si>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</si>
  <si>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</si>
  <si>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</si>
  <si>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</si>
  <si>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</si>
  <si>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</si>
  <si>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</si>
  <si>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</si>
  <si>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</si>
  <si>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</si>
  <si>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</si>
  <si>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</si>
  <si>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</si>
  <si>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</si>
  <si>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</si>
  <si>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</si>
  <si>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</si>
  <si>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</si>
  <si>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</si>
  <si>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</si>
  <si>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</si>
  <si>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</si>
  <si>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</si>
  <si>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</si>
  <si>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</si>
  <si>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</si>
  <si>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</si>
  <si>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</si>
  <si>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</si>
  <si>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</si>
  <si>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</si>
  <si>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</si>
  <si>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</si>
  <si>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</si>
  <si>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</si>
  <si>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</si>
  <si>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</si>
  <si>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</si>
  <si>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</si>
  <si>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</si>
  <si>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</si>
  <si>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</si>
  <si>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</si>
  <si>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</si>
  <si>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</si>
  <si>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</si>
  <si>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</si>
  <si>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</si>
  <si>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</si>
  <si>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</si>
  <si>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</si>
  <si>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</si>
  <si>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</si>
  <si>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</si>
  <si>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</si>
  <si>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</si>
  <si>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</si>
  <si>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</si>
  <si>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</si>
  <si>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</si>
  <si>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</si>
  <si>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</si>
  <si>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</si>
  <si>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</si>
  <si>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</si>
  <si>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</si>
  <si>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</si>
  <si>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</si>
  <si>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</si>
  <si>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</si>
  <si>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</si>
  <si>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</si>
  <si>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</si>
  <si>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</si>
  <si>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</si>
  <si>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</si>
  <si>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</si>
  <si>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</si>
  <si>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</si>
  <si>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</si>
  <si>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</si>
  <si>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</si>
  <si>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</si>
  <si>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</si>
  <si>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</si>
  <si>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</si>
  <si>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</si>
  <si>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</si>
  <si>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</si>
  <si>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</si>
  <si>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</si>
  <si>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</si>
  <si>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</si>
  <si>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</si>
  <si>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</si>
  <si>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</si>
  <si>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</si>
  <si>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</si>
  <si>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</si>
  <si>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</si>
  <si>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</si>
  <si>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</si>
  <si>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</si>
  <si>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</si>
  <si>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</si>
  <si>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</si>
  <si>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</si>
  <si>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</si>
  <si>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</si>
  <si>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</si>
  <si>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</si>
  <si>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</si>
  <si>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</si>
  <si>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</si>
  <si>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</si>
  <si>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</si>
  <si>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</si>
  <si>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</si>
  <si>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</si>
  <si>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</si>
  <si>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</si>
  <si>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</si>
  <si>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</si>
  <si>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</si>
  <si>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</si>
  <si>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</si>
  <si>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</si>
  <si>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</si>
  <si>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</si>
  <si>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</si>
  <si>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</si>
  <si>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</si>
  <si>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</si>
  <si>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</si>
  <si>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</si>
  <si>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</si>
  <si>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</si>
  <si>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</si>
  <si>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</si>
  <si>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</si>
  <si>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</si>
  <si>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</si>
  <si>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</si>
  <si>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</si>
  <si>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</si>
  <si>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</si>
  <si>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</si>
  <si>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</si>
  <si>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</si>
  <si>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</si>
  <si>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</si>
  <si>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</si>
  <si>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</si>
  <si>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</si>
  <si>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</si>
  <si>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</si>
  <si>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</si>
  <si>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</si>
  <si>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</si>
  <si>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</si>
  <si>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</si>
  <si>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</si>
  <si>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</si>
  <si>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</si>
  <si>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</si>
  <si>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</si>
  <si>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</si>
  <si>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</si>
  <si>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</si>
  <si>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</si>
  <si>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</si>
  <si>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</si>
  <si>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</si>
  <si>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</si>
  <si>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</si>
  <si>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</si>
  <si>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</si>
  <si>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</si>
  <si>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</si>
  <si>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</si>
  <si>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</si>
  <si>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</si>
  <si>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</si>
  <si>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</si>
  <si>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</si>
  <si>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</si>
  <si>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</si>
  <si>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</si>
  <si>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</si>
  <si>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</si>
  <si>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</si>
  <si>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</si>
  <si>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</si>
  <si>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</si>
  <si>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</si>
  <si>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</si>
  <si>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</si>
  <si>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</si>
  <si>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</si>
  <si>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</si>
  <si>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</si>
  <si>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</si>
  <si>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</si>
  <si>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</si>
  <si>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</si>
  <si>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</si>
  <si>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</si>
  <si>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</si>
  <si>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</si>
  <si>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</si>
  <si>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</si>
  <si>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</si>
  <si>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</si>
  <si>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</si>
  <si>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</si>
  <si>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</si>
  <si>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</si>
  <si>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</si>
  <si>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</si>
  <si>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</si>
  <si>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</si>
  <si>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</si>
  <si>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</si>
  <si>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</si>
  <si>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</si>
  <si>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</si>
  <si>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</si>
  <si>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</si>
  <si>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</si>
  <si>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</si>
  <si>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</si>
  <si>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</si>
  <si>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</si>
  <si>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</si>
  <si>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</si>
  <si>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</si>
  <si>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</si>
  <si>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</si>
  <si>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</si>
  <si>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</si>
  <si>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</si>
  <si>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</si>
  <si>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</si>
  <si>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</si>
  <si>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</si>
  <si>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</si>
  <si>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</si>
  <si>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</si>
  <si>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</si>
  <si>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</si>
  <si>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</si>
  <si>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</si>
  <si>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</si>
  <si>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</si>
  <si>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</si>
  <si>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</si>
  <si>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</si>
  <si>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</si>
  <si>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</si>
  <si>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</si>
  <si>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</si>
  <si>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</si>
  <si>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</si>
  <si>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</si>
  <si>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</si>
  <si>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</si>
  <si>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</si>
  <si>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</si>
  <si>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</si>
  <si>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</si>
  <si>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</si>
  <si>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</si>
  <si>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</si>
  <si>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</si>
  <si>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</si>
  <si>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</si>
  <si>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</si>
  <si>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</si>
  <si>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</si>
  <si>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</si>
  <si>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</si>
  <si>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</si>
  <si>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</si>
  <si>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</si>
  <si>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</si>
  <si>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</si>
  <si>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</si>
  <si>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</si>
  <si>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</si>
  <si>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</si>
  <si>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</si>
  <si>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</si>
  <si>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</si>
  <si>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</si>
  <si>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</si>
  <si>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</si>
  <si>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</si>
  <si>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</si>
  <si>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</si>
  <si>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</si>
  <si>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</si>
  <si>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</si>
  <si>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</si>
  <si>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</si>
  <si>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</si>
  <si>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</si>
  <si>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</si>
  <si>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</si>
  <si>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</si>
  <si>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</si>
  <si>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</si>
  <si>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</si>
  <si>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</si>
  <si>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</si>
  <si>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</si>
  <si>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</si>
  <si>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</si>
  <si>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</si>
  <si>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</si>
  <si>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</si>
  <si>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</si>
  <si>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</si>
  <si>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</si>
  <si>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</si>
  <si>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</si>
  <si>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</si>
  <si>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</si>
  <si>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</si>
  <si>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</si>
  <si>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</si>
  <si>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</si>
  <si>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</si>
  <si>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</si>
  <si>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</si>
  <si>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</si>
  <si>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</si>
  <si>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</si>
  <si>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</si>
  <si>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</si>
  <si>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</si>
  <si>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</si>
  <si>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</si>
  <si>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</si>
  <si>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</si>
  <si>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</si>
  <si>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</si>
  <si>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</si>
  <si>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</si>
  <si>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</si>
  <si>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</si>
  <si>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</si>
  <si>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</si>
  <si>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</si>
  <si>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</si>
  <si>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</si>
  <si>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</si>
  <si>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</si>
  <si>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</si>
  <si>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</si>
  <si>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</si>
  <si>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</si>
  <si>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</si>
  <si>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</si>
  <si>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</si>
  <si>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</si>
  <si>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</si>
  <si>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</si>
  <si>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</si>
  <si>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</si>
  <si>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</si>
  <si>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</si>
  <si>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</si>
  <si>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</si>
  <si>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</si>
  <si>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</si>
  <si>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</si>
  <si>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</si>
  <si>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</si>
  <si>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</si>
  <si>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</si>
  <si>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</si>
  <si>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</si>
  <si>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</si>
  <si>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</si>
  <si>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</si>
  <si>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</si>
  <si>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</si>
  <si>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</si>
  <si>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</si>
  <si>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</si>
  <si>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</si>
  <si>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</si>
  <si>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</si>
  <si>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</si>
  <si>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</si>
  <si>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</si>
  <si>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</si>
  <si>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</si>
  <si>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</si>
  <si>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</si>
  <si>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</si>
  <si>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</si>
  <si>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</si>
  <si>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</si>
  <si>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</si>
  <si>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</si>
  <si>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</si>
  <si>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</si>
  <si>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</si>
  <si>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</si>
  <si>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</si>
  <si>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</si>
  <si>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</si>
  <si>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</si>
  <si>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</si>
  <si>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</si>
  <si>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</si>
  <si>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</si>
  <si>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</si>
  <si>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</si>
  <si>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</si>
  <si>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</si>
  <si>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</si>
  <si>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</si>
  <si>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</si>
  <si>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</si>
  <si>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</si>
  <si>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</si>
  <si>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</si>
  <si>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</si>
  <si>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</si>
  <si>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</si>
  <si>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</si>
  <si>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</si>
  <si>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</si>
  <si>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</si>
  <si>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</si>
  <si>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</si>
  <si>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</si>
  <si>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</si>
  <si>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</si>
  <si>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</si>
  <si>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</si>
  <si>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</si>
  <si>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</si>
  <si>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</si>
  <si>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</si>
  <si>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</si>
  <si>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</si>
  <si>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</si>
  <si>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</si>
  <si>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</si>
  <si>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</si>
  <si>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</si>
  <si>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</si>
  <si>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</si>
  <si>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</si>
  <si>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</si>
  <si>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</si>
  <si>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</si>
  <si>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</si>
  <si>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</si>
  <si>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</si>
  <si>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</si>
  <si>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</si>
  <si>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</si>
  <si>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</si>
  <si>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</si>
  <si>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</si>
  <si>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</si>
  <si>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</si>
  <si>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</si>
  <si>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</si>
  <si>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</si>
  <si>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</si>
  <si>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</si>
  <si>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</si>
  <si>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</si>
  <si>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</si>
  <si>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</si>
  <si>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</si>
  <si>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</si>
  <si>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</si>
  <si>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</si>
  <si>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</si>
  <si>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</si>
  <si>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</si>
  <si>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</si>
  <si>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</si>
  <si>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</si>
  <si>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</si>
  <si>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</si>
  <si>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</si>
  <si>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</si>
  <si>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</si>
  <si>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</si>
  <si>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</si>
  <si>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</si>
  <si>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</si>
  <si>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</si>
  <si>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</si>
  <si>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</si>
  <si>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</si>
  <si>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</si>
  <si>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</si>
  <si>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</si>
  <si>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</si>
  <si>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</si>
  <si>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</si>
  <si>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</si>
  <si>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</si>
  <si>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</si>
  <si>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</si>
  <si>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</si>
  <si>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</si>
  <si>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</si>
  <si>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</si>
  <si>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</si>
  <si>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</si>
  <si>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</si>
  <si>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</si>
  <si>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</si>
  <si>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</si>
  <si>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</si>
  <si>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</si>
  <si>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</si>
  <si>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</si>
  <si>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</si>
  <si>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</si>
  <si>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</si>
  <si>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</si>
  <si>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</si>
  <si>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</si>
  <si>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</si>
  <si>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</si>
  <si>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</si>
  <si>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</si>
  <si>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</si>
  <si>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</si>
  <si>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</si>
  <si>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</si>
  <si>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</si>
  <si>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</si>
  <si>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</si>
  <si>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</si>
  <si>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</si>
  <si>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</si>
  <si>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</si>
  <si>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</si>
  <si>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</si>
  <si>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</si>
  <si>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</si>
  <si>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</si>
  <si>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</si>
  <si>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</si>
  <si>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</si>
  <si>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</si>
  <si>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</si>
  <si>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</si>
  <si>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</si>
  <si>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</si>
  <si>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</si>
  <si>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</si>
  <si>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</si>
  <si>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</si>
  <si>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</si>
  <si>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</si>
  <si>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</si>
  <si>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</si>
  <si>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</si>
  <si>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</si>
  <si>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</si>
  <si>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</si>
  <si>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</si>
  <si>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</si>
  <si>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</si>
  <si>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</si>
  <si>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</si>
  <si>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</si>
  <si>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</si>
  <si>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</si>
  <si>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</si>
  <si>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</si>
  <si>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</si>
  <si>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</si>
  <si>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</si>
  <si>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</si>
  <si>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</si>
  <si>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</si>
  <si>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</si>
  <si>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</si>
  <si>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</si>
  <si>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</si>
  <si>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</si>
  <si>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</si>
  <si>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</si>
  <si>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</si>
  <si>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</si>
  <si>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</si>
  <si>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</si>
  <si>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</si>
  <si>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</si>
  <si>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</si>
  <si>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</si>
  <si>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</si>
  <si>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</si>
  <si>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</si>
  <si>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</si>
  <si>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</si>
  <si>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</si>
  <si>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</si>
  <si>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</si>
  <si>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</si>
  <si>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</si>
  <si>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</si>
  <si>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</si>
  <si>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</si>
  <si>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</si>
  <si>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</si>
  <si>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</si>
  <si>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</si>
  <si>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</si>
  <si>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</si>
  <si>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</si>
  <si>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</si>
  <si>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</si>
  <si>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</si>
  <si>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</si>
  <si>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</si>
  <si>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</si>
  <si>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</si>
  <si>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</si>
  <si>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</si>
  <si>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</si>
  <si>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</si>
  <si>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</si>
  <si>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</si>
  <si>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</si>
  <si>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</si>
  <si>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</si>
  <si>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</si>
  <si>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</si>
  <si>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</si>
  <si>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</si>
  <si>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</si>
  <si>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</si>
  <si>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</si>
  <si>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</si>
  <si>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</si>
  <si>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</si>
  <si>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</si>
  <si>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</si>
  <si>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</si>
  <si>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</si>
  <si>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</si>
  <si>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</si>
  <si>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</si>
  <si>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</si>
  <si>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</si>
  <si>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</si>
  <si>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</si>
  <si>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</si>
  <si>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</si>
  <si>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</si>
  <si>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</si>
  <si>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</si>
  <si>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</si>
  <si>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</si>
  <si>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</si>
  <si>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</si>
  <si>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</si>
  <si>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</si>
  <si>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</si>
  <si>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</si>
  <si>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</si>
  <si>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</si>
  <si>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</si>
  <si>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</si>
  <si>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</si>
  <si>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</si>
  <si>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</si>
  <si>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</si>
  <si>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</si>
  <si>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</si>
  <si>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</si>
  <si>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</si>
  <si>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</si>
  <si>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</si>
  <si>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</si>
  <si>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</si>
  <si>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</si>
  <si>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</si>
  <si>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</si>
  <si>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</si>
  <si>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</si>
  <si>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</si>
  <si>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</si>
  <si>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</si>
  <si>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</si>
  <si>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</si>
  <si>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</si>
  <si>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</si>
  <si>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</si>
  <si>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</si>
  <si>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</si>
  <si>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</si>
  <si>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</si>
  <si>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</si>
  <si>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</si>
  <si>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</si>
  <si>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</si>
  <si>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</si>
  <si>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</si>
  <si>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</si>
  <si>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</si>
  <si>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</si>
  <si>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</si>
  <si>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</si>
  <si>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</si>
  <si>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</si>
  <si>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</si>
  <si>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</si>
  <si>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</si>
  <si>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</si>
  <si>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</si>
  <si>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</si>
  <si>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</si>
  <si>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</si>
  <si>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</si>
  <si>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</si>
  <si>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</si>
  <si>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</si>
  <si>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</si>
  <si>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</si>
  <si>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</si>
  <si>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</si>
  <si>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</si>
  <si>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</si>
  <si>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</si>
  <si>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</si>
  <si>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</si>
  <si>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</si>
  <si>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</si>
  <si>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</si>
  <si>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</si>
  <si>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</si>
  <si>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</si>
  <si>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</si>
  <si>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</si>
  <si>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</si>
  <si>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</si>
  <si>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</si>
  <si>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</si>
  <si>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</si>
  <si>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</si>
  <si>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</si>
  <si>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</si>
  <si>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</si>
  <si>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</si>
  <si>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</si>
  <si>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</si>
  <si>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</si>
  <si>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</si>
  <si>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</si>
  <si>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</si>
  <si>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</si>
  <si>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</si>
  <si>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</si>
  <si>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</si>
  <si>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</si>
  <si>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</si>
  <si>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</si>
  <si>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</si>
  <si>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</si>
  <si>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</si>
  <si>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</si>
  <si>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</si>
  <si>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</si>
  <si>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</si>
  <si>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</si>
  <si>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</si>
  <si>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</si>
  <si>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</si>
  <si>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</si>
  <si>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</si>
  <si>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</si>
  <si>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</si>
  <si>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</si>
  <si>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</si>
  <si>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</si>
  <si>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</si>
  <si>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</si>
  <si>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</si>
  <si>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</si>
  <si>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</si>
  <si>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</si>
  <si>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</si>
  <si>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</si>
  <si>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</si>
  <si>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</si>
  <si>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</si>
  <si>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</si>
  <si>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</si>
  <si>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</si>
  <si>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</si>
  <si>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</si>
  <si>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</si>
  <si>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</si>
  <si>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</si>
  <si>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</si>
  <si>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</si>
  <si>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</si>
  <si>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</si>
  <si>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</si>
  <si>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</si>
  <si>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</si>
  <si>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</si>
  <si>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</si>
  <si>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</si>
  <si>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</si>
  <si>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</si>
  <si>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</si>
  <si>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</si>
  <si>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</si>
  <si>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</si>
  <si>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</si>
  <si>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</si>
  <si>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</si>
  <si>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</si>
  <si>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</si>
  <si>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</si>
  <si>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</si>
  <si>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</si>
  <si>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</si>
  <si>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</si>
  <si>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</si>
  <si>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</si>
  <si>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</si>
  <si>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</si>
  <si>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</si>
  <si>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</si>
  <si>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</si>
  <si>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</si>
  <si>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</si>
  <si>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</si>
  <si>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</si>
  <si>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</si>
  <si>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</si>
  <si>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</si>
  <si>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</si>
  <si>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</si>
  <si>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</si>
  <si>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</si>
  <si>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</si>
  <si>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</si>
  <si>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</si>
  <si>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</si>
  <si>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</si>
  <si>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</si>
  <si>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</si>
  <si>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</si>
  <si>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</si>
  <si>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</si>
  <si>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</si>
  <si>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</si>
  <si>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</si>
  <si>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</si>
  <si>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</si>
  <si>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</si>
  <si>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</si>
  <si>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</si>
  <si>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</si>
  <si>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</si>
  <si>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</si>
  <si>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</si>
  <si>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</si>
  <si>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</si>
  <si>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</si>
  <si>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</si>
  <si>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</si>
  <si>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</si>
  <si>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</si>
  <si>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</si>
  <si>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</si>
  <si>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</si>
  <si>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</si>
  <si>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</si>
  <si>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</si>
  <si>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</si>
  <si>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</si>
  <si>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</si>
  <si>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</si>
  <si>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</si>
  <si>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</si>
  <si>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</si>
  <si>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</si>
  <si>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</si>
  <si>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</si>
  <si>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</si>
  <si>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</si>
  <si>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</si>
  <si>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</si>
  <si>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</si>
  <si>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</si>
  <si>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</si>
  <si>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</si>
  <si>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</si>
  <si>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</si>
  <si>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</si>
  <si>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</si>
  <si>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</si>
  <si>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</si>
  <si>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</si>
  <si>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</si>
  <si>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</si>
  <si>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</si>
  <si>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</si>
  <si>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</si>
  <si>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</si>
  <si>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</si>
  <si>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</si>
  <si>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</si>
  <si>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</si>
  <si>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</si>
  <si>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</si>
  <si>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</si>
  <si>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</si>
  <si>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</si>
  <si>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</si>
  <si>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</si>
  <si>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</si>
  <si>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</si>
  <si>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</si>
  <si>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</si>
  <si>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</si>
  <si>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</si>
  <si>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</si>
  <si>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</si>
  <si>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</si>
  <si>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</si>
  <si>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</si>
  <si>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</si>
  <si>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</si>
  <si>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</si>
  <si>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</si>
  <si>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</si>
  <si>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</si>
  <si>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</si>
  <si>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</si>
  <si>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</si>
  <si>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</si>
  <si>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</si>
  <si>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</si>
  <si>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</si>
  <si>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</si>
  <si>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</si>
  <si>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</si>
  <si>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</si>
  <si>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</si>
  <si>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</si>
  <si>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</si>
  <si>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</si>
  <si>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</si>
  <si>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</si>
  <si>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</si>
  <si>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</si>
  <si>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</si>
  <si>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</si>
  <si>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</si>
  <si>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</si>
  <si>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</si>
  <si>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</si>
  <si>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</si>
  <si>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</si>
  <si>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</si>
  <si>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</si>
  <si>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</si>
  <si>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</si>
  <si>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</si>
  <si>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</si>
  <si>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</si>
  <si>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</si>
  <si>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</si>
  <si>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</si>
  <si>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</si>
  <si>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</si>
  <si>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</si>
  <si>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</si>
  <si>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</si>
  <si>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</si>
  <si>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</si>
  <si>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</si>
  <si>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</si>
  <si>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</si>
  <si>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</si>
  <si>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</si>
  <si>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</si>
  <si>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</si>
  <si>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</si>
  <si>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</si>
  <si>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</si>
  <si>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</si>
  <si>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</si>
  <si>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</si>
  <si>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</si>
  <si>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</si>
  <si>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</si>
  <si>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</si>
  <si>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</si>
  <si>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</si>
  <si>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</si>
  <si>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</si>
  <si>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</si>
  <si>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</si>
  <si>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</si>
  <si>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</si>
  <si>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</si>
  <si>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</si>
  <si>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</si>
  <si>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</si>
  <si>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</si>
  <si>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</si>
  <si>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</si>
  <si>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</si>
  <si>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</si>
  <si>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</si>
  <si>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</si>
  <si>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</si>
  <si>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</si>
  <si>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</si>
  <si>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</si>
  <si>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</si>
  <si>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</si>
  <si>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</si>
  <si>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</si>
  <si>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</si>
  <si>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</si>
  <si>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</si>
  <si>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</si>
  <si>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</si>
  <si>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</si>
  <si>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</si>
  <si>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</si>
  <si>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</si>
  <si>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</si>
  <si>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</si>
  <si>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</si>
  <si>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</si>
  <si>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</si>
  <si>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</si>
  <si>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</si>
  <si>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</si>
  <si>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</si>
  <si>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</si>
  <si>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</si>
  <si>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</si>
  <si>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</si>
  <si>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</si>
  <si>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</si>
  <si>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</si>
  <si>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</si>
  <si>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</si>
  <si>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</si>
  <si>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</si>
  <si>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</si>
  <si>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</si>
  <si>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</si>
  <si>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</si>
  <si>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</si>
  <si>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</si>
  <si>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</si>
  <si>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</si>
  <si>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</si>
  <si>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</si>
  <si>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</si>
  <si>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</si>
  <si>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</si>
  <si>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</si>
  <si>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</si>
  <si>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</si>
  <si>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</si>
  <si>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</si>
  <si>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</si>
  <si>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</si>
  <si>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</si>
  <si>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</si>
  <si>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</si>
  <si>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</si>
  <si>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</si>
  <si>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</si>
  <si>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</si>
  <si>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</si>
  <si>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</si>
  <si>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</si>
  <si>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</si>
  <si>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</si>
  <si>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</si>
  <si>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</si>
  <si>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</si>
  <si>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</si>
  <si>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</si>
  <si>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</si>
  <si>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</si>
  <si>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</si>
  <si>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</si>
  <si>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</si>
  <si>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</si>
  <si>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</si>
  <si>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</si>
  <si>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</si>
  <si>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</si>
  <si>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</si>
  <si>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</si>
  <si>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</si>
  <si>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</si>
  <si>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</si>
  <si>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</si>
  <si>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</si>
  <si>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</si>
  <si>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</si>
  <si>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</si>
  <si>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</si>
  <si>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</si>
  <si>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</si>
  <si>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</si>
  <si>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</si>
  <si>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</si>
  <si>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</si>
  <si>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</si>
  <si>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</si>
  <si>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</si>
  <si>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</si>
  <si>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</si>
  <si>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</si>
  <si>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</si>
  <si>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</si>
  <si>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</si>
  <si>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</si>
  <si>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</si>
  <si>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</si>
  <si>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</si>
  <si>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</si>
  <si>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</si>
  <si>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</si>
  <si>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</si>
  <si>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</si>
  <si>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</si>
  <si>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</si>
  <si>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</si>
  <si>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</si>
  <si>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</si>
  <si>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</si>
  <si>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</si>
  <si>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</si>
  <si>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</si>
  <si>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</si>
  <si>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</si>
  <si>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</si>
  <si>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</si>
  <si>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</si>
  <si>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</si>
  <si>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</si>
  <si>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</si>
  <si>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</si>
  <si>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</si>
  <si>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</si>
  <si>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</si>
  <si>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</si>
  <si>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</si>
  <si>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</si>
  <si>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</si>
  <si>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</si>
  <si>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</si>
  <si>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</si>
  <si>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</si>
  <si>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</si>
  <si>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</si>
  <si>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</si>
  <si>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</si>
  <si>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</si>
  <si>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</si>
  <si>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</si>
  <si>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</si>
  <si>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</si>
  <si>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</si>
  <si>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</si>
  <si>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</si>
  <si>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</si>
  <si>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</si>
  <si>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</si>
  <si>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</si>
  <si>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</si>
  <si>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</si>
  <si>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</si>
  <si>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</si>
  <si>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</si>
  <si>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</si>
  <si>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</si>
  <si>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</si>
  <si>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</si>
  <si>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</si>
  <si>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</si>
  <si>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</si>
  <si>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</si>
  <si>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</si>
  <si>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</si>
  <si>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</si>
  <si>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</si>
  <si>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</si>
  <si>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</si>
  <si>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</si>
  <si>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</si>
  <si>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</si>
  <si>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</si>
  <si>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</si>
  <si>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</si>
  <si>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</si>
  <si>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</si>
  <si>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</si>
  <si>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</si>
  <si>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</si>
  <si>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</si>
  <si>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</si>
  <si>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</si>
  <si>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</si>
  <si>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</si>
  <si>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</si>
  <si>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</si>
  <si>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</si>
  <si>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</si>
  <si>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</si>
  <si>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</si>
  <si>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</si>
  <si>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</si>
  <si>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</si>
  <si>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</si>
  <si>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</si>
  <si>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</si>
  <si>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</si>
  <si>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</si>
  <si>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</si>
  <si>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</si>
  <si>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</si>
  <si>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</si>
  <si>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</si>
  <si>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</si>
  <si>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</si>
  <si>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</si>
  <si>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</si>
  <si>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</si>
  <si>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</si>
  <si>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</si>
  <si>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</si>
  <si>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</si>
  <si>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</si>
  <si>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</si>
  <si>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</si>
  <si>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</si>
  <si>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</si>
  <si>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</si>
  <si>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</si>
  <si>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</si>
  <si>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</si>
  <si>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</si>
  <si>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</si>
  <si>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</si>
  <si>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</si>
  <si>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</si>
  <si>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</si>
  <si>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</si>
  <si>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</si>
  <si>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</si>
  <si>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</si>
  <si>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</si>
  <si>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</si>
  <si>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</si>
  <si>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</si>
  <si>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</si>
  <si>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</si>
  <si>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</si>
  <si>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</si>
  <si>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</si>
  <si>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</si>
  <si>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</si>
  <si>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</si>
  <si>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</si>
  <si>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</si>
  <si>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</si>
  <si>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</si>
  <si>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</si>
  <si>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</si>
  <si>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</si>
  <si>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</si>
  <si>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</si>
  <si>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</si>
  <si>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</si>
  <si>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</si>
  <si>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</si>
  <si>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</si>
  <si>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</si>
  <si>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</si>
  <si>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</si>
  <si>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</si>
  <si>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</si>
  <si>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</si>
  <si>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</si>
  <si>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</si>
  <si>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</si>
  <si>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</si>
  <si>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</si>
  <si>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</si>
  <si>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</si>
  <si>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</si>
  <si>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</si>
  <si>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</si>
  <si>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</si>
  <si>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</si>
  <si>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</si>
  <si>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</si>
  <si>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</si>
  <si>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</si>
  <si>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</si>
  <si>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</si>
  <si>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</si>
  <si>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</si>
  <si>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</si>
  <si>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</si>
  <si>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</si>
  <si>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</si>
  <si>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</si>
  <si>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</si>
  <si>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</si>
  <si>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</si>
  <si>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</si>
  <si>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</si>
  <si>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</si>
  <si>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</si>
  <si>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</si>
  <si>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</si>
  <si>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</si>
  <si>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</si>
  <si>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</si>
  <si>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</si>
  <si>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</si>
  <si>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</si>
  <si>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</si>
  <si>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</si>
  <si>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</si>
  <si>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</si>
  <si>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</si>
  <si>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</si>
  <si>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</si>
  <si>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</si>
  <si>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</si>
  <si>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</si>
  <si>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</si>
  <si>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</si>
  <si>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</si>
  <si>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</si>
  <si>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</si>
  <si>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</si>
  <si>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</si>
  <si>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</si>
  <si>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</si>
  <si>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</si>
  <si>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</si>
  <si>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</si>
  <si>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</si>
  <si>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</si>
  <si>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</si>
  <si>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</si>
  <si>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</si>
  <si>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</si>
  <si>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</si>
  <si>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</si>
  <si>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</si>
  <si>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</si>
  <si>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</si>
  <si>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</si>
  <si>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</si>
  <si>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</si>
  <si>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</si>
  <si>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</si>
  <si>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</si>
  <si>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</si>
  <si>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</si>
  <si>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</si>
  <si>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</si>
  <si>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</si>
  <si>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</si>
  <si>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</si>
  <si>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</si>
  <si>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</si>
  <si>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</si>
  <si>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</si>
  <si>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</si>
  <si>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</si>
  <si>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</si>
  <si>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</si>
  <si>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</si>
  <si>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</si>
  <si>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</si>
  <si>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</si>
  <si>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</si>
  <si>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</si>
  <si>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</si>
  <si>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</si>
  <si>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</si>
  <si>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</si>
  <si>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</si>
  <si>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</si>
  <si>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</si>
  <si>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</si>
  <si>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</si>
  <si>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</si>
  <si>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</si>
  <si>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</si>
  <si>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</si>
  <si>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</si>
  <si>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</si>
  <si>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</si>
  <si>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</si>
  <si>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</si>
  <si>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</si>
  <si>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</si>
  <si>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</si>
  <si>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</si>
  <si>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</si>
  <si>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</si>
  <si>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</si>
  <si>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</si>
  <si>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</si>
  <si>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</si>
  <si>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</si>
  <si>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</si>
  <si>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</si>
  <si>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</si>
  <si>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</si>
  <si>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</si>
  <si>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</si>
  <si>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</si>
  <si>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</si>
  <si>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</si>
  <si>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</si>
  <si>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</si>
  <si>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</si>
  <si>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</si>
  <si>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</si>
  <si>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</si>
  <si>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</si>
  <si>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</si>
  <si>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</si>
  <si>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</si>
  <si>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</si>
  <si>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</si>
  <si>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</si>
  <si>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</si>
  <si>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</si>
  <si>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</si>
  <si>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</si>
  <si>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</si>
  <si>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</si>
  <si>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</si>
  <si>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</si>
  <si>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</si>
  <si>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</si>
  <si>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</si>
  <si>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</si>
  <si>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</si>
  <si>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</si>
  <si>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</si>
  <si>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</si>
  <si>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</si>
  <si>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</si>
  <si>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</si>
  <si>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</si>
  <si>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</si>
  <si>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</si>
  <si>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</si>
  <si>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</si>
  <si>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</si>
  <si>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</si>
  <si>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</si>
  <si>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</si>
  <si>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</si>
  <si>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</si>
  <si>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</si>
  <si>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</si>
  <si>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</si>
  <si>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</si>
  <si>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</si>
  <si>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</si>
  <si>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</si>
  <si>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</si>
  <si>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</si>
  <si>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</si>
  <si>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</si>
  <si>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</si>
  <si>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</si>
  <si>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</si>
  <si>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</si>
  <si>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</si>
  <si>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</si>
  <si>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</si>
  <si>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</si>
  <si>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</si>
  <si>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</si>
  <si>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</si>
  <si>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</si>
  <si>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</si>
  <si>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</si>
  <si>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</si>
  <si>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</si>
  <si>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</si>
  <si>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</si>
  <si>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</si>
  <si>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</si>
  <si>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</si>
  <si>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</si>
  <si>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</si>
  <si>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</si>
  <si>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</si>
  <si>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</si>
  <si>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</si>
  <si>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</si>
  <si>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</si>
  <si>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</si>
  <si>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</si>
  <si>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</si>
  <si>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</si>
  <si>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</si>
  <si>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</si>
  <si>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</si>
  <si>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</si>
  <si>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</si>
  <si>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</si>
  <si>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</si>
  <si>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</si>
  <si>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</si>
  <si>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</si>
  <si>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</si>
  <si>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</si>
  <si>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</si>
  <si>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</si>
  <si>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</si>
  <si>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</si>
  <si>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</si>
  <si>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</si>
  <si>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</si>
  <si>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</si>
  <si>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</si>
  <si>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</si>
  <si>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</si>
  <si>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</si>
  <si>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</si>
  <si>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</si>
  <si>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</si>
  <si>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</si>
  <si>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</si>
  <si>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</si>
  <si>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</si>
  <si>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</si>
  <si>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</si>
  <si>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</si>
  <si>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</si>
  <si>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</si>
  <si>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</si>
  <si>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</si>
  <si>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</si>
  <si>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</si>
  <si>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</si>
  <si>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</si>
  <si>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</si>
  <si>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</si>
  <si>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</si>
  <si>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</si>
  <si>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</si>
  <si>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</si>
  <si>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</si>
  <si>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</si>
  <si>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</si>
  <si>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</si>
  <si>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</si>
  <si>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</si>
  <si>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</si>
  <si>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</si>
  <si>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</si>
  <si>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</si>
  <si>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</si>
  <si>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</si>
  <si>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</si>
  <si>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</si>
  <si>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</si>
  <si>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</si>
  <si>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</si>
  <si>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</si>
  <si>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</si>
  <si>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</si>
  <si>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</si>
  <si>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</si>
  <si>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</si>
  <si>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</si>
  <si>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</si>
  <si>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</si>
  <si>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</si>
  <si>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</si>
  <si>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</si>
  <si>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</si>
  <si>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</si>
  <si>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</si>
  <si>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</si>
  <si>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</si>
  <si>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</si>
  <si>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</si>
  <si>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</si>
  <si>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</si>
  <si>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</si>
  <si>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</si>
  <si>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</si>
  <si>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</si>
  <si>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</si>
  <si>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</si>
  <si>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</si>
  <si>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</si>
  <si>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</si>
  <si>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</si>
  <si>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</si>
  <si>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</si>
  <si>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</si>
  <si>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</si>
  <si>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</si>
  <si>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</si>
  <si>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</si>
  <si>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</si>
  <si>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</si>
  <si>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</si>
  <si>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</si>
  <si>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</si>
  <si>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</si>
  <si>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</si>
  <si>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</si>
  <si>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</si>
  <si>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</si>
  <si>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</si>
  <si>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</si>
  <si>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</si>
  <si>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</si>
  <si>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</si>
  <si>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Rakon Limited</t>
  </si>
  <si>
    <t>8 Sylvia Park Road, Auckland 1060, New Zealand</t>
  </si>
  <si>
    <t>Emi.Aberin@rakon.com</t>
  </si>
  <si>
    <t xml:space="preserve">(64) 09 583 9381						</t>
  </si>
  <si>
    <t>Quality Systems Administrator</t>
  </si>
  <si>
    <t>EmiAberin@rakon.com</t>
  </si>
  <si>
    <t xml:space="preserve">59-010-9039						</t>
  </si>
  <si>
    <t xml:space="preserve">Dun &amp; Bradstreet						</t>
  </si>
  <si>
    <t>Emi Aberin</t>
  </si>
  <si>
    <t>100%</t>
  </si>
  <si>
    <t>https://www.rakon.com/corporate/about/corp-policies</t>
  </si>
  <si>
    <t xml:space="preserve">Rakon does not deal directly with Smelters. </t>
  </si>
  <si>
    <t>Boliden AB</t>
  </si>
  <si>
    <t>Eco-System Recycling Co., Ltd.</t>
  </si>
  <si>
    <t>LS-NIKKO Copper Inc.</t>
  </si>
  <si>
    <t>Alpha</t>
  </si>
  <si>
    <t>Global Tungsten &amp; Powders Corp.</t>
  </si>
  <si>
    <t>Customer: RFMW</t>
  </si>
  <si>
    <t>514231</t>
  </si>
  <si>
    <t>514257</t>
  </si>
  <si>
    <t>514294</t>
  </si>
  <si>
    <t>514543</t>
  </si>
  <si>
    <t>514866</t>
  </si>
  <si>
    <t>515420</t>
  </si>
  <si>
    <t>515512</t>
  </si>
  <si>
    <t>515514</t>
  </si>
  <si>
    <t>516666</t>
  </si>
  <si>
    <t>516709</t>
  </si>
  <si>
    <t>516732</t>
  </si>
  <si>
    <t>517021</t>
  </si>
  <si>
    <t>517235</t>
  </si>
  <si>
    <t>517482</t>
  </si>
  <si>
    <t>517487</t>
  </si>
  <si>
    <t>517604</t>
  </si>
  <si>
    <t>518422</t>
  </si>
  <si>
    <t>518497</t>
  </si>
  <si>
    <t>518571</t>
  </si>
  <si>
    <t>518613</t>
  </si>
  <si>
    <t xml:space="preserve">IVT3205CE 26.000 MHz </t>
  </si>
  <si>
    <t>506189 (TX6023)</t>
  </si>
  <si>
    <t>506244 (E5260LFT)</t>
  </si>
  <si>
    <t>40.0 MHz CFPT-9007-EX-1A-LF</t>
  </si>
  <si>
    <t>507174 (E4383T)</t>
  </si>
  <si>
    <t>44.0MHZ TCXO 7x5 ACMOS</t>
  </si>
  <si>
    <t>507938 (TX6450)</t>
  </si>
  <si>
    <t>RTX5032A 50.000 MHz</t>
  </si>
  <si>
    <t>512252 (E6240LF)</t>
  </si>
  <si>
    <t>10MHz RPT7050J Pluto+ Stratum 3</t>
  </si>
  <si>
    <t xml:space="preserve">IT2205KE 26.000 MHz </t>
  </si>
  <si>
    <t xml:space="preserve">512313 </t>
  </si>
  <si>
    <t>10.0MHz MERC 14x9 HOT CMOS 3.3V Pull</t>
  </si>
  <si>
    <t>513319 (M6037LF)</t>
  </si>
  <si>
    <t>513836 (E6588LF)</t>
  </si>
  <si>
    <t>40.0MHz RPT7050J Stratum 3 TCXO</t>
  </si>
  <si>
    <t>IVT5305BR 20.000 MHz</t>
  </si>
  <si>
    <t xml:space="preserve">513919 </t>
  </si>
  <si>
    <t xml:space="preserve">IT2205KE 38.400 MHz </t>
  </si>
  <si>
    <t xml:space="preserve">514054 </t>
  </si>
  <si>
    <t>20.0MHz Cospas-Sarsat TCXO 7x5 CLASS 2</t>
  </si>
  <si>
    <t>10.0MHz RPT7050A TCVCXO</t>
  </si>
  <si>
    <t>IT3205CE 20.0026 MHz</t>
  </si>
  <si>
    <t xml:space="preserve">IT2205KE 16.000 MHz </t>
  </si>
  <si>
    <t>10.0MHz RPT5032A TCVCXO</t>
  </si>
  <si>
    <t>10MHz RPT7050G TCXO (HCMOS)</t>
  </si>
  <si>
    <t>RVX5032M 100.000 MHz CMOS 3V3 A50</t>
  </si>
  <si>
    <t>100.0MHz RHT1490A TCVCXO</t>
  </si>
  <si>
    <t>515516 (E7157LF)</t>
  </si>
  <si>
    <t>40.0MHz RPT7050A TCXO</t>
  </si>
  <si>
    <t>515852 (E7136LF)</t>
  </si>
  <si>
    <t>516148 (U7408LF)</t>
  </si>
  <si>
    <t>10.0MHz MERC+ 14x9H HOT RC2.5 3.3V PULL</t>
  </si>
  <si>
    <t>50.0MHz RPT7050A TCVCXO</t>
  </si>
  <si>
    <t>516390 (E7454LF)</t>
  </si>
  <si>
    <t>10.0MHz MERC+ 14x9 HOT RC2.5 3.3V PULL</t>
  </si>
  <si>
    <t>516556 (U7565LF)</t>
  </si>
  <si>
    <t xml:space="preserve">RIT2016H 26.000 MHz </t>
  </si>
  <si>
    <t>RVX7050M 75.000 MHz CMOS 3V3 A50</t>
  </si>
  <si>
    <t>25.0MHz MERC+ 9x7 HOT CMOS 3.3V</t>
  </si>
  <si>
    <t>517006 (T6157)</t>
  </si>
  <si>
    <t>RIT3225B 14.400 MHz</t>
  </si>
  <si>
    <t>IEC19RSX-8 26.000 MHz</t>
  </si>
  <si>
    <t>RXO7050M 491.520 MHz LVPECL 3V3 A60</t>
  </si>
  <si>
    <t>40.0MHz RNT7050AL TCXO</t>
  </si>
  <si>
    <t>RVG1490L 1.288 GHz LVPECL 3V3 A50</t>
  </si>
  <si>
    <t>517488 (V4119)</t>
  </si>
  <si>
    <t>RVG1490L 1.560 GHz LVPECL 3V3 A50</t>
  </si>
  <si>
    <t>RVX7050M 100.000 MHz LVPECL 3V3 A50</t>
  </si>
  <si>
    <t>100.0MHz RHT1490J TCVCXO</t>
  </si>
  <si>
    <t>517607 (E7910LF)</t>
  </si>
  <si>
    <t>12.5MHZ RPT7050B BEACON TCXO CLASS 2</t>
  </si>
  <si>
    <t>IVT3205CE 26.000 MHZ</t>
  </si>
  <si>
    <t>518481 (T6237)</t>
  </si>
  <si>
    <t>518492 (E8002LF)</t>
  </si>
  <si>
    <t>25.0MHZ CFPT9000 7X5 TCXO</t>
  </si>
  <si>
    <t>10.0MHz RNT7050AL TCXO</t>
  </si>
  <si>
    <t>RVX5032M 160.000 MHz CMOS 3V3 A50</t>
  </si>
  <si>
    <t>10.0MHz MERC+ 14x9H HOT CMOS 3.3V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</si>
</sst>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90">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2"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42"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15" fillId="33" borderId="10" xfId="0" applyFont="1" applyFill="1" applyBorder="1" applyAlignment="1" applyProtection="1">
      <alignment horizontal="left"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24" fillId="0" borderId="27" xfId="487" applyFont="1" applyFill="1" applyBorder="1" applyAlignment="1" applyProtection="1">
      <alignment horizontal="center"/>
      <protection hidden="1"/>
    </xf>
    <xf numFmtId="0" fontId="10" fillId="33" borderId="27" xfId="0" applyFont="1" applyFill="1" applyBorder="1" applyAlignment="1" applyProtection="1">
      <alignment horizontal="center"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90">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BD275D94-2C23-43FE-9BCF-428E8EB75AEB}"/>
    <cellStyle name="Comma [0] 3" xfId="30" xr:uid="{00000000-0005-0000-0000-00001D000000}"/>
    <cellStyle name="Comma [0] 3 2" xfId="594" xr:uid="{5FD3F231-2A4A-4BB8-9075-E61D71EA03A8}"/>
    <cellStyle name="Comma [0] 4" xfId="31" xr:uid="{00000000-0005-0000-0000-00001E000000}"/>
    <cellStyle name="Comma 10" xfId="32" xr:uid="{00000000-0005-0000-0000-00001F000000}"/>
    <cellStyle name="Comma 10 2" xfId="595" xr:uid="{2CA3ABAA-43F8-45F1-BF26-DD0C53AE1E11}"/>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71DBAE6C-C4C8-495B-A5E2-B552506B8C8C}"/>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AF7C114B-473B-417D-8249-82AF55322ED3}"/>
    <cellStyle name="Comma 117" xfId="51" xr:uid="{00000000-0005-0000-0000-000032000000}"/>
    <cellStyle name="Comma 117 2" xfId="598" xr:uid="{8082AABF-C7B4-4E44-92A6-B47A9380C1D7}"/>
    <cellStyle name="Comma 118" xfId="52" xr:uid="{00000000-0005-0000-0000-000033000000}"/>
    <cellStyle name="Comma 118 2" xfId="599" xr:uid="{9CD44591-FD24-4DDD-968E-409264F2E070}"/>
    <cellStyle name="Comma 119" xfId="53" xr:uid="{00000000-0005-0000-0000-000034000000}"/>
    <cellStyle name="Comma 119 2" xfId="600" xr:uid="{11F8A77D-A89C-45AF-BEBC-DB611190C0F2}"/>
    <cellStyle name="Comma 12" xfId="54" xr:uid="{00000000-0005-0000-0000-000035000000}"/>
    <cellStyle name="Comma 12 2" xfId="601" xr:uid="{B0937585-30C4-4935-9FC4-923122E3C47C}"/>
    <cellStyle name="Comma 120" xfId="55" xr:uid="{00000000-0005-0000-0000-000036000000}"/>
    <cellStyle name="Comma 120 2" xfId="602" xr:uid="{4E7026E8-86E1-4507-BC5C-F7DE8A641EEA}"/>
    <cellStyle name="Comma 121" xfId="56" xr:uid="{00000000-0005-0000-0000-000037000000}"/>
    <cellStyle name="Comma 121 2" xfId="603" xr:uid="{08F275BF-24A8-4FC1-90B1-BA036B1F4F54}"/>
    <cellStyle name="Comma 122" xfId="57" xr:uid="{00000000-0005-0000-0000-000038000000}"/>
    <cellStyle name="Comma 122 2" xfId="604" xr:uid="{62229240-9490-4F2E-9F3D-09A03F29A43C}"/>
    <cellStyle name="Comma 123" xfId="58" xr:uid="{00000000-0005-0000-0000-000039000000}"/>
    <cellStyle name="Comma 123 2" xfId="605" xr:uid="{D486B70A-CF22-4ED7-A279-6E800191C0DF}"/>
    <cellStyle name="Comma 124" xfId="59" xr:uid="{00000000-0005-0000-0000-00003A000000}"/>
    <cellStyle name="Comma 124 2" xfId="606" xr:uid="{3FCADB27-31B4-4BE1-8DB6-22362A4DBD91}"/>
    <cellStyle name="Comma 125" xfId="60" xr:uid="{00000000-0005-0000-0000-00003B000000}"/>
    <cellStyle name="Comma 125 2" xfId="607" xr:uid="{CF7BAD2C-6119-4ED3-95D1-501B409DC7AB}"/>
    <cellStyle name="Comma 126" xfId="61" xr:uid="{00000000-0005-0000-0000-00003C000000}"/>
    <cellStyle name="Comma 126 2" xfId="608" xr:uid="{AD19F713-7A8F-4059-81F7-85E17AD4EEAC}"/>
    <cellStyle name="Comma 127" xfId="62" xr:uid="{00000000-0005-0000-0000-00003D000000}"/>
    <cellStyle name="Comma 127 2" xfId="609" xr:uid="{FEC63A8D-7962-4DB0-A5ED-933FDB3A2668}"/>
    <cellStyle name="Comma 128" xfId="63" xr:uid="{00000000-0005-0000-0000-00003E000000}"/>
    <cellStyle name="Comma 128 2" xfId="610" xr:uid="{5F99ACB3-EA20-4577-BFBD-387B68D48EC5}"/>
    <cellStyle name="Comma 129" xfId="64" xr:uid="{00000000-0005-0000-0000-00003F000000}"/>
    <cellStyle name="Comma 129 2" xfId="611" xr:uid="{09C54BC0-91AB-4A6B-B385-B7087319A7F3}"/>
    <cellStyle name="Comma 13" xfId="65" xr:uid="{00000000-0005-0000-0000-000040000000}"/>
    <cellStyle name="Comma 13 2" xfId="612" xr:uid="{84688C89-F50B-4540-98CE-1D3CAA2FD49B}"/>
    <cellStyle name="Comma 130" xfId="66" xr:uid="{00000000-0005-0000-0000-000041000000}"/>
    <cellStyle name="Comma 130 2" xfId="613" xr:uid="{D6320B81-FFBF-4F48-B97B-BEC98A18691F}"/>
    <cellStyle name="Comma 131" xfId="67" xr:uid="{00000000-0005-0000-0000-000042000000}"/>
    <cellStyle name="Comma 131 2" xfId="614" xr:uid="{277ADFB1-0E26-4623-A49D-EF188F6EB879}"/>
    <cellStyle name="Comma 132" xfId="68" xr:uid="{00000000-0005-0000-0000-000043000000}"/>
    <cellStyle name="Comma 132 2" xfId="615" xr:uid="{94DE60CB-86FF-41C9-BFB9-9F1724D8A372}"/>
    <cellStyle name="Comma 133" xfId="69" xr:uid="{00000000-0005-0000-0000-000044000000}"/>
    <cellStyle name="Comma 133 2" xfId="616" xr:uid="{453D8430-73A5-48EE-926B-96D75F88090B}"/>
    <cellStyle name="Comma 134" xfId="70" xr:uid="{00000000-0005-0000-0000-000045000000}"/>
    <cellStyle name="Comma 134 2" xfId="617" xr:uid="{CB2BFE09-0FE4-470B-BD3B-06A7F679E565}"/>
    <cellStyle name="Comma 135" xfId="71" xr:uid="{00000000-0005-0000-0000-000046000000}"/>
    <cellStyle name="Comma 135 2" xfId="618" xr:uid="{3A7E4495-0A8B-4AF9-8BF1-007ABC0DA68F}"/>
    <cellStyle name="Comma 136" xfId="72" xr:uid="{00000000-0005-0000-0000-000047000000}"/>
    <cellStyle name="Comma 136 2" xfId="619" xr:uid="{FBF92C9A-3DC4-4A17-96A4-8332EC5A8879}"/>
    <cellStyle name="Comma 137" xfId="73" xr:uid="{00000000-0005-0000-0000-000048000000}"/>
    <cellStyle name="Comma 137 2" xfId="620" xr:uid="{3519E4F2-B822-4C62-BFA1-335BE4781E54}"/>
    <cellStyle name="Comma 138" xfId="74" xr:uid="{00000000-0005-0000-0000-000049000000}"/>
    <cellStyle name="Comma 138 2" xfId="621" xr:uid="{C288F74C-8495-47B4-A0E8-E1D5F3BC1787}"/>
    <cellStyle name="Comma 139" xfId="75" xr:uid="{00000000-0005-0000-0000-00004A000000}"/>
    <cellStyle name="Comma 14" xfId="76" xr:uid="{00000000-0005-0000-0000-00004B000000}"/>
    <cellStyle name="Comma 14 2" xfId="622" xr:uid="{9520AEED-F68C-4B06-8693-23BE1D73538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985C9AC5-1315-4F3C-8CEE-807CAC4C7E55}"/>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96824C82-0772-4B22-B391-E0E97813FA25}"/>
    <cellStyle name="Comma 160" xfId="99" xr:uid="{00000000-0005-0000-0000-000062000000}"/>
    <cellStyle name="Comma 160 2" xfId="625" xr:uid="{91388032-F482-4E99-AFFA-83EEA743F0CA}"/>
    <cellStyle name="Comma 161" xfId="100" xr:uid="{00000000-0005-0000-0000-000063000000}"/>
    <cellStyle name="Comma 161 2" xfId="626" xr:uid="{8FD1B6D4-F58E-450D-93AD-48E36F72A8D1}"/>
    <cellStyle name="Comma 162" xfId="101" xr:uid="{00000000-0005-0000-0000-000064000000}"/>
    <cellStyle name="Comma 162 2" xfId="627" xr:uid="{83BD95BB-B341-4D85-A9D0-F6DA0BCD0E1D}"/>
    <cellStyle name="Comma 163" xfId="102" xr:uid="{00000000-0005-0000-0000-000065000000}"/>
    <cellStyle name="Comma 163 2" xfId="628" xr:uid="{977EC1A0-2B8E-4508-A6E3-084F4B9E243A}"/>
    <cellStyle name="Comma 164" xfId="103" xr:uid="{00000000-0005-0000-0000-000066000000}"/>
    <cellStyle name="Comma 164 2" xfId="629" xr:uid="{FE71F3C8-616D-4DD1-99B1-09DEE6D3828F}"/>
    <cellStyle name="Comma 165" xfId="104" xr:uid="{00000000-0005-0000-0000-000067000000}"/>
    <cellStyle name="Comma 165 2" xfId="630" xr:uid="{52E80B0B-2CFE-4E5C-81FD-49EE6AE94514}"/>
    <cellStyle name="Comma 166" xfId="105" xr:uid="{00000000-0005-0000-0000-000068000000}"/>
    <cellStyle name="Comma 166 2" xfId="631" xr:uid="{A739D8C9-7FA0-403B-888C-C965C85940FD}"/>
    <cellStyle name="Comma 167" xfId="106" xr:uid="{00000000-0005-0000-0000-000069000000}"/>
    <cellStyle name="Comma 167 2" xfId="632" xr:uid="{2E0513D9-9007-4DD0-B17D-6EDBD7D9E241}"/>
    <cellStyle name="Comma 168" xfId="107" xr:uid="{00000000-0005-0000-0000-00006A000000}"/>
    <cellStyle name="Comma 168 2" xfId="633" xr:uid="{1345CD52-2D01-4E72-BA76-BFBACC5E3C3E}"/>
    <cellStyle name="Comma 169" xfId="108" xr:uid="{00000000-0005-0000-0000-00006B000000}"/>
    <cellStyle name="Comma 169 2" xfId="634" xr:uid="{2234F1C6-8320-4252-8ED7-2B49E148013F}"/>
    <cellStyle name="Comma 17" xfId="109" xr:uid="{00000000-0005-0000-0000-00006C000000}"/>
    <cellStyle name="Comma 17 2" xfId="635" xr:uid="{B6B00D19-E872-48C1-95C6-6CDF66A4AEA6}"/>
    <cellStyle name="Comma 170" xfId="110" xr:uid="{00000000-0005-0000-0000-00006D000000}"/>
    <cellStyle name="Comma 170 2" xfId="636" xr:uid="{0927E0B6-EF77-4E05-9B9C-6F4FE351E815}"/>
    <cellStyle name="Comma 171" xfId="111" xr:uid="{00000000-0005-0000-0000-00006E000000}"/>
    <cellStyle name="Comma 171 2" xfId="637" xr:uid="{7243C928-6F36-4683-B577-86CD92AC14FE}"/>
    <cellStyle name="Comma 172" xfId="112" xr:uid="{00000000-0005-0000-0000-00006F000000}"/>
    <cellStyle name="Comma 172 2" xfId="638" xr:uid="{1A7D6BC2-665A-4EAE-851A-19204C0D1C72}"/>
    <cellStyle name="Comma 173" xfId="113" xr:uid="{00000000-0005-0000-0000-000070000000}"/>
    <cellStyle name="Comma 173 2" xfId="639" xr:uid="{55AC4B73-0C04-42C6-98B4-0E6EBC7E4723}"/>
    <cellStyle name="Comma 174" xfId="114" xr:uid="{00000000-0005-0000-0000-000071000000}"/>
    <cellStyle name="Comma 174 2" xfId="640" xr:uid="{D1C97D1E-8C2B-4485-B3A9-B1ABA546477A}"/>
    <cellStyle name="Comma 175" xfId="115" xr:uid="{00000000-0005-0000-0000-000072000000}"/>
    <cellStyle name="Comma 175 2" xfId="641" xr:uid="{394F2D29-CC89-439B-A153-597D28FD4E9B}"/>
    <cellStyle name="Comma 176" xfId="116" xr:uid="{00000000-0005-0000-0000-000073000000}"/>
    <cellStyle name="Comma 176 2" xfId="642" xr:uid="{48ECD99B-7D71-4DE1-AF40-420319816697}"/>
    <cellStyle name="Comma 177" xfId="117" xr:uid="{00000000-0005-0000-0000-000074000000}"/>
    <cellStyle name="Comma 177 2" xfId="643" xr:uid="{058D4078-737A-49B5-AD6A-1C7067082B54}"/>
    <cellStyle name="Comma 178" xfId="118" xr:uid="{00000000-0005-0000-0000-000075000000}"/>
    <cellStyle name="Comma 178 2" xfId="644" xr:uid="{3D0EF549-26A9-4EE5-87A7-CE6DCB7FA536}"/>
    <cellStyle name="Comma 179" xfId="119" xr:uid="{00000000-0005-0000-0000-000076000000}"/>
    <cellStyle name="Comma 179 2" xfId="645" xr:uid="{B96C4653-507F-409E-9AA7-E4FDA32F6536}"/>
    <cellStyle name="Comma 18" xfId="120" xr:uid="{00000000-0005-0000-0000-000077000000}"/>
    <cellStyle name="Comma 18 2" xfId="646" xr:uid="{1038E89C-0A04-40E5-998A-CF38E14FD03B}"/>
    <cellStyle name="Comma 180" xfId="121" xr:uid="{00000000-0005-0000-0000-000078000000}"/>
    <cellStyle name="Comma 180 2" xfId="647" xr:uid="{11F9915F-528B-4514-B190-453DF8133F09}"/>
    <cellStyle name="Comma 181" xfId="122" xr:uid="{00000000-0005-0000-0000-000079000000}"/>
    <cellStyle name="Comma 181 2" xfId="648" xr:uid="{1A850A5D-8F22-4C1C-9897-28A112E15CA9}"/>
    <cellStyle name="Comma 182" xfId="123" xr:uid="{00000000-0005-0000-0000-00007A000000}"/>
    <cellStyle name="Comma 182 2" xfId="649" xr:uid="{DFB4B4F2-A718-491A-B3BD-CF2BCC784186}"/>
    <cellStyle name="Comma 183" xfId="124" xr:uid="{00000000-0005-0000-0000-00007B000000}"/>
    <cellStyle name="Comma 183 2" xfId="650" xr:uid="{465E47B0-A7A5-49F7-8E2A-DC6B66655C34}"/>
    <cellStyle name="Comma 184" xfId="125" xr:uid="{00000000-0005-0000-0000-00007C000000}"/>
    <cellStyle name="Comma 184 2" xfId="651" xr:uid="{4207C731-E09F-456D-B1E4-478CF3DBF8A0}"/>
    <cellStyle name="Comma 185" xfId="126" xr:uid="{00000000-0005-0000-0000-00007D000000}"/>
    <cellStyle name="Comma 185 2" xfId="652" xr:uid="{02E66951-EA13-467F-8AAF-1D0F6BC9548C}"/>
    <cellStyle name="Comma 186" xfId="127" xr:uid="{00000000-0005-0000-0000-00007E000000}"/>
    <cellStyle name="Comma 186 2" xfId="653" xr:uid="{466B7F49-2013-4F02-AA76-6A2D0DBC160D}"/>
    <cellStyle name="Comma 187" xfId="128" xr:uid="{00000000-0005-0000-0000-00007F000000}"/>
    <cellStyle name="Comma 187 2" xfId="654" xr:uid="{0098034F-C3F0-44E5-997E-14EA3F27C839}"/>
    <cellStyle name="Comma 188" xfId="129" xr:uid="{00000000-0005-0000-0000-000080000000}"/>
    <cellStyle name="Comma 188 2" xfId="655" xr:uid="{D496C75E-C0E6-4CC8-8715-8DC7E46111D3}"/>
    <cellStyle name="Comma 189" xfId="130" xr:uid="{00000000-0005-0000-0000-000081000000}"/>
    <cellStyle name="Comma 189 2" xfId="656" xr:uid="{78473E90-2BA3-4A76-8CB6-D315B274D623}"/>
    <cellStyle name="Comma 19" xfId="131" xr:uid="{00000000-0005-0000-0000-000082000000}"/>
    <cellStyle name="Comma 19 2" xfId="657" xr:uid="{509FD41D-0316-4B76-A4EF-06B7C375FDA0}"/>
    <cellStyle name="Comma 190" xfId="132" xr:uid="{00000000-0005-0000-0000-000083000000}"/>
    <cellStyle name="Comma 190 2" xfId="658" xr:uid="{38EF05DB-B7C6-4CAA-B854-15ADC7ACF88C}"/>
    <cellStyle name="Comma 191" xfId="133" xr:uid="{00000000-0005-0000-0000-000084000000}"/>
    <cellStyle name="Comma 191 2" xfId="659" xr:uid="{22033EF3-592D-47F2-BE95-C8DB0ED0B110}"/>
    <cellStyle name="Comma 192" xfId="134" xr:uid="{00000000-0005-0000-0000-000085000000}"/>
    <cellStyle name="Comma 192 2" xfId="660" xr:uid="{BCE839D8-511B-4282-A470-BCC926536607}"/>
    <cellStyle name="Comma 193" xfId="135" xr:uid="{00000000-0005-0000-0000-000086000000}"/>
    <cellStyle name="Comma 193 2" xfId="661" xr:uid="{AED36835-18AD-45F5-99A2-BB60BFF089F0}"/>
    <cellStyle name="Comma 194" xfId="136" xr:uid="{00000000-0005-0000-0000-000087000000}"/>
    <cellStyle name="Comma 194 2" xfId="662" xr:uid="{C7C1614E-9443-4EF5-9279-1E502B8CDBC7}"/>
    <cellStyle name="Comma 195" xfId="137" xr:uid="{00000000-0005-0000-0000-000088000000}"/>
    <cellStyle name="Comma 195 2" xfId="663" xr:uid="{85F91068-C5D4-42D7-AF41-8AF333773439}"/>
    <cellStyle name="Comma 196" xfId="138" xr:uid="{00000000-0005-0000-0000-000089000000}"/>
    <cellStyle name="Comma 196 2" xfId="664" xr:uid="{2A24D8BE-159C-4E42-8510-1048B1B8CC68}"/>
    <cellStyle name="Comma 197" xfId="139" xr:uid="{00000000-0005-0000-0000-00008A000000}"/>
    <cellStyle name="Comma 197 2" xfId="665" xr:uid="{6F39DE96-ED6E-4370-84D7-072BC3DC136F}"/>
    <cellStyle name="Comma 198" xfId="140" xr:uid="{00000000-0005-0000-0000-00008B000000}"/>
    <cellStyle name="Comma 198 2" xfId="666" xr:uid="{A67044F0-4CE1-4B43-BA79-478604C6A41D}"/>
    <cellStyle name="Comma 199" xfId="141" xr:uid="{00000000-0005-0000-0000-00008C000000}"/>
    <cellStyle name="Comma 199 2" xfId="667" xr:uid="{5F28C0F8-2E3F-4713-BEA6-75F6D2588E0F}"/>
    <cellStyle name="Comma 2" xfId="142" xr:uid="{00000000-0005-0000-0000-00008D000000}"/>
    <cellStyle name="Comma 2 2" xfId="668" xr:uid="{4E16C938-1DF0-455E-8E6D-75BCF6A6507B}"/>
    <cellStyle name="Comma 20" xfId="143" xr:uid="{00000000-0005-0000-0000-00008E000000}"/>
    <cellStyle name="Comma 20 2" xfId="669" xr:uid="{22C5B372-CFAA-4CC0-BFAE-AD70F8E8B454}"/>
    <cellStyle name="Comma 200" xfId="144" xr:uid="{00000000-0005-0000-0000-00008F000000}"/>
    <cellStyle name="Comma 200 2" xfId="670" xr:uid="{51F3C312-ECC6-4F85-AFC0-BD7E26F56896}"/>
    <cellStyle name="Comma 201" xfId="145" xr:uid="{00000000-0005-0000-0000-000090000000}"/>
    <cellStyle name="Comma 201 2" xfId="671" xr:uid="{4C99DA9A-666F-431C-9D68-8C9A15A6B7EF}"/>
    <cellStyle name="Comma 202" xfId="146" xr:uid="{00000000-0005-0000-0000-000091000000}"/>
    <cellStyle name="Comma 202 2" xfId="672" xr:uid="{91D6B424-C401-4DDC-9399-E13D6F021178}"/>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413B74A1-6787-4D18-A352-1B2EB1DD624F}"/>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F1FFC67E-92A4-4151-8083-3C34657C08DA}"/>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A8215526-3907-429D-A503-CD9C1D865352}"/>
    <cellStyle name="Comma 24" xfId="171" xr:uid="{00000000-0005-0000-0000-0000AA000000}"/>
    <cellStyle name="Comma 24 2" xfId="676" xr:uid="{938D2647-8490-4BEF-8A3E-A3254C6EB0EC}"/>
    <cellStyle name="Comma 25" xfId="172" xr:uid="{00000000-0005-0000-0000-0000AB000000}"/>
    <cellStyle name="Comma 25 2" xfId="677" xr:uid="{97D19756-C114-429B-9D84-768A886B97D1}"/>
    <cellStyle name="Comma 26" xfId="173" xr:uid="{00000000-0005-0000-0000-0000AC000000}"/>
    <cellStyle name="Comma 26 2" xfId="678" xr:uid="{BED20ECE-E173-41D5-8305-F9A5354D7F0A}"/>
    <cellStyle name="Comma 27" xfId="174" xr:uid="{00000000-0005-0000-0000-0000AD000000}"/>
    <cellStyle name="Comma 27 2" xfId="679" xr:uid="{DB1A848F-DBBB-4C41-9B1E-BB0769140F1B}"/>
    <cellStyle name="Comma 28" xfId="175" xr:uid="{00000000-0005-0000-0000-0000AE000000}"/>
    <cellStyle name="Comma 28 2" xfId="680" xr:uid="{E93DB63F-17BC-47F0-A279-730892616FCF}"/>
    <cellStyle name="Comma 29" xfId="176" xr:uid="{00000000-0005-0000-0000-0000AF000000}"/>
    <cellStyle name="Comma 29 2" xfId="681" xr:uid="{67CCBBB0-FAED-4631-81F7-B50D00A5C5F6}"/>
    <cellStyle name="Comma 3" xfId="177" xr:uid="{00000000-0005-0000-0000-0000B0000000}"/>
    <cellStyle name="Comma 3 2" xfId="682" xr:uid="{4001A222-AC21-4865-952B-377722B189C2}"/>
    <cellStyle name="Comma 30" xfId="178" xr:uid="{00000000-0005-0000-0000-0000B1000000}"/>
    <cellStyle name="Comma 30 2" xfId="683" xr:uid="{2AFE733A-F755-416E-8607-D40B15FE4A34}"/>
    <cellStyle name="Comma 31" xfId="179" xr:uid="{00000000-0005-0000-0000-0000B2000000}"/>
    <cellStyle name="Comma 31 2" xfId="684" xr:uid="{61DB5E1E-6D34-4CF1-8362-79B4BFA84730}"/>
    <cellStyle name="Comma 32" xfId="180" xr:uid="{00000000-0005-0000-0000-0000B3000000}"/>
    <cellStyle name="Comma 32 2" xfId="685" xr:uid="{577A98CC-05A5-4DDD-95F9-394F42D61391}"/>
    <cellStyle name="Comma 33" xfId="181" xr:uid="{00000000-0005-0000-0000-0000B4000000}"/>
    <cellStyle name="Comma 33 2" xfId="686" xr:uid="{B50F9B5E-75F7-49E0-9E43-0B0F4F15EE8D}"/>
    <cellStyle name="Comma 34" xfId="182" xr:uid="{00000000-0005-0000-0000-0000B5000000}"/>
    <cellStyle name="Comma 34 2" xfId="687" xr:uid="{264E0590-594A-4E84-8DB8-1A1DD87A3702}"/>
    <cellStyle name="Comma 35" xfId="183" xr:uid="{00000000-0005-0000-0000-0000B6000000}"/>
    <cellStyle name="Comma 35 2" xfId="688" xr:uid="{C7724B42-241F-4704-9F7A-E9CFEB726245}"/>
    <cellStyle name="Comma 36" xfId="184" xr:uid="{00000000-0005-0000-0000-0000B7000000}"/>
    <cellStyle name="Comma 36 2" xfId="689" xr:uid="{9B26CDE5-22E8-4C70-B1FB-C7D60395654D}"/>
    <cellStyle name="Comma 37" xfId="185" xr:uid="{00000000-0005-0000-0000-0000B8000000}"/>
    <cellStyle name="Comma 37 2" xfId="690" xr:uid="{4113F62D-9B84-4285-8F3F-C913A48BFCD2}"/>
    <cellStyle name="Comma 38" xfId="186" xr:uid="{00000000-0005-0000-0000-0000B9000000}"/>
    <cellStyle name="Comma 38 2" xfId="691" xr:uid="{917AEB29-B828-4AC2-83E1-F889408F8724}"/>
    <cellStyle name="Comma 39" xfId="187" xr:uid="{00000000-0005-0000-0000-0000BA000000}"/>
    <cellStyle name="Comma 39 2" xfId="692" xr:uid="{449833DD-66EF-497F-8C9E-CB6418330A37}"/>
    <cellStyle name="Comma 4" xfId="188" xr:uid="{00000000-0005-0000-0000-0000BB000000}"/>
    <cellStyle name="Comma 4 2" xfId="693" xr:uid="{1B237F9D-10D1-4205-B7AD-ED61318B4898}"/>
    <cellStyle name="Comma 40" xfId="189" xr:uid="{00000000-0005-0000-0000-0000BC000000}"/>
    <cellStyle name="Comma 40 2" xfId="694" xr:uid="{4D149A4C-A4F4-4FD9-8664-5562A3F72FDE}"/>
    <cellStyle name="Comma 41" xfId="190" xr:uid="{00000000-0005-0000-0000-0000BD000000}"/>
    <cellStyle name="Comma 41 2" xfId="695" xr:uid="{6A8701F6-0D94-45FE-8D93-2CCA3C790F62}"/>
    <cellStyle name="Comma 42" xfId="191" xr:uid="{00000000-0005-0000-0000-0000BE000000}"/>
    <cellStyle name="Comma 42 2" xfId="696" xr:uid="{E8421B26-82CC-442A-A181-82BE784270F0}"/>
    <cellStyle name="Comma 43" xfId="192" xr:uid="{00000000-0005-0000-0000-0000BF000000}"/>
    <cellStyle name="Comma 43 2" xfId="697" xr:uid="{23528568-16BD-475D-92E4-5CD8E9E46292}"/>
    <cellStyle name="Comma 44" xfId="193" xr:uid="{00000000-0005-0000-0000-0000C0000000}"/>
    <cellStyle name="Comma 44 2" xfId="698" xr:uid="{AB9504B2-4DAD-4B5B-8F74-E5F6BC576655}"/>
    <cellStyle name="Comma 45" xfId="194" xr:uid="{00000000-0005-0000-0000-0000C1000000}"/>
    <cellStyle name="Comma 45 2" xfId="699" xr:uid="{5E3F37D5-536E-44C8-B1E3-B084A8027A00}"/>
    <cellStyle name="Comma 46" xfId="195" xr:uid="{00000000-0005-0000-0000-0000C2000000}"/>
    <cellStyle name="Comma 46 2" xfId="700" xr:uid="{961CAB4F-4AFC-440D-A290-C9964AC7F2B0}"/>
    <cellStyle name="Comma 47" xfId="196" xr:uid="{00000000-0005-0000-0000-0000C3000000}"/>
    <cellStyle name="Comma 47 2" xfId="701" xr:uid="{0A886C50-644E-44DB-85B8-7045E119913A}"/>
    <cellStyle name="Comma 48" xfId="197" xr:uid="{00000000-0005-0000-0000-0000C4000000}"/>
    <cellStyle name="Comma 48 2" xfId="702" xr:uid="{5C7611B1-AE0E-4BC2-9C39-7212B808D106}"/>
    <cellStyle name="Comma 49" xfId="198" xr:uid="{00000000-0005-0000-0000-0000C5000000}"/>
    <cellStyle name="Comma 49 2" xfId="703" xr:uid="{E6F70AA1-D49F-4ADF-9847-8FD8FDC7D8F0}"/>
    <cellStyle name="Comma 5" xfId="199" xr:uid="{00000000-0005-0000-0000-0000C6000000}"/>
    <cellStyle name="Comma 5 2" xfId="704" xr:uid="{E423BD3F-135A-4F56-96EA-E96675B3D8D3}"/>
    <cellStyle name="Comma 50" xfId="200" xr:uid="{00000000-0005-0000-0000-0000C7000000}"/>
    <cellStyle name="Comma 50 2" xfId="705" xr:uid="{5FD603F9-C33C-43B9-923B-D3C2B8FA810A}"/>
    <cellStyle name="Comma 51" xfId="201" xr:uid="{00000000-0005-0000-0000-0000C8000000}"/>
    <cellStyle name="Comma 51 2" xfId="706" xr:uid="{FF00D03F-FB00-4501-8CD6-BE102D543DED}"/>
    <cellStyle name="Comma 52" xfId="202" xr:uid="{00000000-0005-0000-0000-0000C9000000}"/>
    <cellStyle name="Comma 52 2" xfId="707" xr:uid="{87086BB1-E0E6-46E4-996E-7E3541CE8C2C}"/>
    <cellStyle name="Comma 53" xfId="203" xr:uid="{00000000-0005-0000-0000-0000CA000000}"/>
    <cellStyle name="Comma 53 2" xfId="708" xr:uid="{828EDCD9-2D1B-4A6A-845E-D5B8820DD655}"/>
    <cellStyle name="Comma 54" xfId="204" xr:uid="{00000000-0005-0000-0000-0000CB000000}"/>
    <cellStyle name="Comma 54 2" xfId="709" xr:uid="{643F8791-88A4-405A-ACB1-143EA20D77D7}"/>
    <cellStyle name="Comma 55" xfId="205" xr:uid="{00000000-0005-0000-0000-0000CC000000}"/>
    <cellStyle name="Comma 55 2" xfId="710" xr:uid="{D0533975-F6E9-404C-B1AB-29E72A5302E4}"/>
    <cellStyle name="Comma 56" xfId="206" xr:uid="{00000000-0005-0000-0000-0000CD000000}"/>
    <cellStyle name="Comma 56 2" xfId="711" xr:uid="{8C572A02-2CBB-4EE8-9175-A17E39347CC8}"/>
    <cellStyle name="Comma 57" xfId="207" xr:uid="{00000000-0005-0000-0000-0000CE000000}"/>
    <cellStyle name="Comma 57 2" xfId="712" xr:uid="{46C4B124-4607-4AF2-897E-C6DCAE1E5C8B}"/>
    <cellStyle name="Comma 58" xfId="208" xr:uid="{00000000-0005-0000-0000-0000CF000000}"/>
    <cellStyle name="Comma 58 2" xfId="713" xr:uid="{257295FB-6871-434F-B873-BBCB2E0203B5}"/>
    <cellStyle name="Comma 59" xfId="209" xr:uid="{00000000-0005-0000-0000-0000D0000000}"/>
    <cellStyle name="Comma 59 2" xfId="714" xr:uid="{549EB93C-A63B-4BEE-8CDF-CAEA9C9B1BF2}"/>
    <cellStyle name="Comma 6" xfId="210" xr:uid="{00000000-0005-0000-0000-0000D1000000}"/>
    <cellStyle name="Comma 6 2" xfId="715" xr:uid="{3A617DD2-11EA-400F-9094-4474911D3AAB}"/>
    <cellStyle name="Comma 60" xfId="211" xr:uid="{00000000-0005-0000-0000-0000D2000000}"/>
    <cellStyle name="Comma 60 2" xfId="716" xr:uid="{D0BF54EA-E190-446A-886B-708ED8400E7D}"/>
    <cellStyle name="Comma 61" xfId="212" xr:uid="{00000000-0005-0000-0000-0000D3000000}"/>
    <cellStyle name="Comma 61 2" xfId="717" xr:uid="{AA7F1E3D-2A69-4C1C-871B-1EA3FC7D736C}"/>
    <cellStyle name="Comma 62" xfId="213" xr:uid="{00000000-0005-0000-0000-0000D4000000}"/>
    <cellStyle name="Comma 62 2" xfId="718" xr:uid="{C99D095E-6BAB-4B1E-B6AB-6CD5DF6698BC}"/>
    <cellStyle name="Comma 63" xfId="214" xr:uid="{00000000-0005-0000-0000-0000D5000000}"/>
    <cellStyle name="Comma 63 2" xfId="719" xr:uid="{A61D6D14-EBBF-4D7A-9FCB-3417B095B15F}"/>
    <cellStyle name="Comma 64" xfId="215" xr:uid="{00000000-0005-0000-0000-0000D6000000}"/>
    <cellStyle name="Comma 64 2" xfId="720" xr:uid="{B310AC11-9837-4960-AC3B-97D47E3B0BC9}"/>
    <cellStyle name="Comma 65" xfId="216" xr:uid="{00000000-0005-0000-0000-0000D7000000}"/>
    <cellStyle name="Comma 65 2" xfId="721" xr:uid="{30836D43-DB31-4163-995F-C3230D4DB573}"/>
    <cellStyle name="Comma 66" xfId="217" xr:uid="{00000000-0005-0000-0000-0000D8000000}"/>
    <cellStyle name="Comma 66 2" xfId="722" xr:uid="{23F9D1DA-E7BA-4698-B00E-9C6BD87D118E}"/>
    <cellStyle name="Comma 67" xfId="218" xr:uid="{00000000-0005-0000-0000-0000D9000000}"/>
    <cellStyle name="Comma 67 2" xfId="723" xr:uid="{9DEDF407-DBB5-4C9B-9B7C-5AA4293DF089}"/>
    <cellStyle name="Comma 68" xfId="219" xr:uid="{00000000-0005-0000-0000-0000DA000000}"/>
    <cellStyle name="Comma 68 2" xfId="724" xr:uid="{7D41BD53-5BA7-4727-A1B3-436186632422}"/>
    <cellStyle name="Comma 69" xfId="220" xr:uid="{00000000-0005-0000-0000-0000DB000000}"/>
    <cellStyle name="Comma 69 2" xfId="725" xr:uid="{E40E6746-B8FE-4469-9FC0-C9E93794471C}"/>
    <cellStyle name="Comma 7" xfId="221" xr:uid="{00000000-0005-0000-0000-0000DC000000}"/>
    <cellStyle name="Comma 7 2" xfId="726" xr:uid="{C438B446-33A8-43E8-A0D0-5890EE3B7B1F}"/>
    <cellStyle name="Comma 70" xfId="222" xr:uid="{00000000-0005-0000-0000-0000DD000000}"/>
    <cellStyle name="Comma 70 2" xfId="727" xr:uid="{1050D6C1-5701-47FB-A431-6865F3A99CC7}"/>
    <cellStyle name="Comma 71" xfId="223" xr:uid="{00000000-0005-0000-0000-0000DE000000}"/>
    <cellStyle name="Comma 71 2" xfId="728" xr:uid="{CE0E4D2E-98B5-410A-BBC3-9FD075540B1A}"/>
    <cellStyle name="Comma 72" xfId="224" xr:uid="{00000000-0005-0000-0000-0000DF000000}"/>
    <cellStyle name="Comma 72 2" xfId="729" xr:uid="{775BA54F-2F91-4D89-ACCE-FAC9D370E916}"/>
    <cellStyle name="Comma 73" xfId="225" xr:uid="{00000000-0005-0000-0000-0000E0000000}"/>
    <cellStyle name="Comma 73 2" xfId="730" xr:uid="{34F9B086-EF18-426E-B997-F146403E33B7}"/>
    <cellStyle name="Comma 74" xfId="226" xr:uid="{00000000-0005-0000-0000-0000E1000000}"/>
    <cellStyle name="Comma 74 2" xfId="731" xr:uid="{95271E37-A989-41DE-8BE1-EE1F5CAEC812}"/>
    <cellStyle name="Comma 75" xfId="227" xr:uid="{00000000-0005-0000-0000-0000E2000000}"/>
    <cellStyle name="Comma 75 2" xfId="732" xr:uid="{332A327F-CA87-438B-B925-7595617DA54C}"/>
    <cellStyle name="Comma 76" xfId="228" xr:uid="{00000000-0005-0000-0000-0000E3000000}"/>
    <cellStyle name="Comma 76 2" xfId="733" xr:uid="{70852B90-703A-4C18-9F1C-0A5FB53C04FC}"/>
    <cellStyle name="Comma 77" xfId="229" xr:uid="{00000000-0005-0000-0000-0000E4000000}"/>
    <cellStyle name="Comma 77 2" xfId="734" xr:uid="{888C0356-6683-4F24-B99A-6BB3D640E779}"/>
    <cellStyle name="Comma 78" xfId="230" xr:uid="{00000000-0005-0000-0000-0000E5000000}"/>
    <cellStyle name="Comma 78 2" xfId="735" xr:uid="{0EA77BF4-819E-4D9F-B57B-1673022381F5}"/>
    <cellStyle name="Comma 79" xfId="231" xr:uid="{00000000-0005-0000-0000-0000E6000000}"/>
    <cellStyle name="Comma 79 2" xfId="736" xr:uid="{A66331D6-F803-4B5E-9982-819A8B05A23D}"/>
    <cellStyle name="Comma 8" xfId="232" xr:uid="{00000000-0005-0000-0000-0000E7000000}"/>
    <cellStyle name="Comma 8 2" xfId="737" xr:uid="{1FFAA841-2A71-4AFE-BEFC-C9612D92F4B0}"/>
    <cellStyle name="Comma 80" xfId="233" xr:uid="{00000000-0005-0000-0000-0000E8000000}"/>
    <cellStyle name="Comma 80 2" xfId="738" xr:uid="{E0E2D3A4-5B96-4D70-BBF1-92C926E83357}"/>
    <cellStyle name="Comma 81" xfId="234" xr:uid="{00000000-0005-0000-0000-0000E9000000}"/>
    <cellStyle name="Comma 81 2" xfId="739" xr:uid="{4BE8627B-3123-40EE-8C71-7F4E4F167A53}"/>
    <cellStyle name="Comma 82" xfId="235" xr:uid="{00000000-0005-0000-0000-0000EA000000}"/>
    <cellStyle name="Comma 82 2" xfId="740" xr:uid="{D0E864C2-F180-420B-900E-17E484827719}"/>
    <cellStyle name="Comma 83" xfId="236" xr:uid="{00000000-0005-0000-0000-0000EB000000}"/>
    <cellStyle name="Comma 83 2" xfId="741" xr:uid="{F19395CB-ECCA-4A92-85A2-2195B304F786}"/>
    <cellStyle name="Comma 84" xfId="237" xr:uid="{00000000-0005-0000-0000-0000EC000000}"/>
    <cellStyle name="Comma 84 2" xfId="742" xr:uid="{75E990C3-D595-4BBE-AA01-7A470CBA43DE}"/>
    <cellStyle name="Comma 85" xfId="238" xr:uid="{00000000-0005-0000-0000-0000ED000000}"/>
    <cellStyle name="Comma 85 2" xfId="743" xr:uid="{D93DBBEE-04C2-4430-80E2-6E55E604BDFC}"/>
    <cellStyle name="Comma 86" xfId="239" xr:uid="{00000000-0005-0000-0000-0000EE000000}"/>
    <cellStyle name="Comma 86 2" xfId="744" xr:uid="{03261A98-8188-4DF9-AFA7-04554B8B2073}"/>
    <cellStyle name="Comma 87" xfId="240" xr:uid="{00000000-0005-0000-0000-0000EF000000}"/>
    <cellStyle name="Comma 87 2" xfId="745" xr:uid="{FD258C3E-17B2-4E32-8D6B-5D94523B0225}"/>
    <cellStyle name="Comma 88" xfId="241" xr:uid="{00000000-0005-0000-0000-0000F0000000}"/>
    <cellStyle name="Comma 88 2" xfId="746" xr:uid="{E99294FD-8F34-4801-8478-5595AC6AC923}"/>
    <cellStyle name="Comma 89" xfId="242" xr:uid="{00000000-0005-0000-0000-0000F1000000}"/>
    <cellStyle name="Comma 89 2" xfId="747" xr:uid="{459B3D76-D562-4BB9-9B8A-23BA94D282FF}"/>
    <cellStyle name="Comma 9" xfId="243" xr:uid="{00000000-0005-0000-0000-0000F2000000}"/>
    <cellStyle name="Comma 9 2" xfId="748" xr:uid="{14CB5835-B064-475D-8888-55746ED011FE}"/>
    <cellStyle name="Comma 90" xfId="244" xr:uid="{00000000-0005-0000-0000-0000F3000000}"/>
    <cellStyle name="Comma 90 2" xfId="749" xr:uid="{21B3AA8C-83F7-4804-BCCE-76D90335EE96}"/>
    <cellStyle name="Comma 91" xfId="245" xr:uid="{00000000-0005-0000-0000-0000F4000000}"/>
    <cellStyle name="Comma 91 2" xfId="750" xr:uid="{B9261A1E-4A48-403A-9E42-0FB8F45C0D07}"/>
    <cellStyle name="Comma 92" xfId="246" xr:uid="{00000000-0005-0000-0000-0000F5000000}"/>
    <cellStyle name="Comma 92 2" xfId="751" xr:uid="{072EC368-5232-4C4D-A513-AB474E5D2AC6}"/>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2 2" xfId="752" xr:uid="{E127E8CA-45F5-4DEB-A031-B2FA35B1B466}"/>
    <cellStyle name="Currency [0] 3" xfId="255" xr:uid="{00000000-0005-0000-0000-0000FE000000}"/>
    <cellStyle name="Currency [0] 3 2" xfId="753" xr:uid="{9AABE2DE-37C1-4DA3-BA83-42313921EE39}"/>
    <cellStyle name="Currency [0] 4" xfId="256" xr:uid="{00000000-0005-0000-0000-0000FF000000}"/>
    <cellStyle name="Currency [0] 5" xfId="257" xr:uid="{00000000-0005-0000-0000-000000010000}"/>
    <cellStyle name="Currency 10" xfId="258" xr:uid="{00000000-0005-0000-0000-000001010000}"/>
    <cellStyle name="Currency 10 2" xfId="754" xr:uid="{D7B863A7-108C-4418-8C17-BCF3C55C02A9}"/>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 2" xfId="755" xr:uid="{4AEC846B-369C-4A68-83A6-78FC9D805AD7}"/>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6 2" xfId="756" xr:uid="{D042BBAB-5126-4A68-BB0E-D0BEA2397FDD}"/>
    <cellStyle name="Currency 117" xfId="277" xr:uid="{00000000-0005-0000-0000-000014010000}"/>
    <cellStyle name="Currency 117 2" xfId="757" xr:uid="{206B55B3-5092-4154-9156-00FC867AD03D}"/>
    <cellStyle name="Currency 118" xfId="278" xr:uid="{00000000-0005-0000-0000-000015010000}"/>
    <cellStyle name="Currency 118 2" xfId="758" xr:uid="{562AC0D3-994A-4BB7-A81A-AA5C26F3DB3D}"/>
    <cellStyle name="Currency 119" xfId="279" xr:uid="{00000000-0005-0000-0000-000016010000}"/>
    <cellStyle name="Currency 119 2" xfId="759" xr:uid="{888A934B-55A1-47DF-951E-9D0E6033F08D}"/>
    <cellStyle name="Currency 12" xfId="280" xr:uid="{00000000-0005-0000-0000-000017010000}"/>
    <cellStyle name="Currency 12 2" xfId="760" xr:uid="{49003B36-6C6A-4914-AA24-8647D0564B3E}"/>
    <cellStyle name="Currency 120" xfId="281" xr:uid="{00000000-0005-0000-0000-000018010000}"/>
    <cellStyle name="Currency 120 2" xfId="761" xr:uid="{397E0465-4D99-427A-9DEA-F1DAFDB4E762}"/>
    <cellStyle name="Currency 121" xfId="282" xr:uid="{00000000-0005-0000-0000-000019010000}"/>
    <cellStyle name="Currency 121 2" xfId="762" xr:uid="{B913F22D-7664-44D8-BC9C-D85D2BDF9F39}"/>
    <cellStyle name="Currency 122" xfId="283" xr:uid="{00000000-0005-0000-0000-00001A010000}"/>
    <cellStyle name="Currency 122 2" xfId="763" xr:uid="{BCFB6D29-1AE0-4B62-972F-778C51FD6335}"/>
    <cellStyle name="Currency 123" xfId="284" xr:uid="{00000000-0005-0000-0000-00001B010000}"/>
    <cellStyle name="Currency 123 2" xfId="764" xr:uid="{42CA1FD9-14FE-4194-8E27-EC537578C8AF}"/>
    <cellStyle name="Currency 124" xfId="285" xr:uid="{00000000-0005-0000-0000-00001C010000}"/>
    <cellStyle name="Currency 124 2" xfId="765" xr:uid="{8ABA6E65-D570-46FF-B6CF-EACFB3F493A7}"/>
    <cellStyle name="Currency 125" xfId="286" xr:uid="{00000000-0005-0000-0000-00001D010000}"/>
    <cellStyle name="Currency 125 2" xfId="766" xr:uid="{004290FA-5B8B-4F4C-A016-35C688807646}"/>
    <cellStyle name="Currency 126" xfId="287" xr:uid="{00000000-0005-0000-0000-00001E010000}"/>
    <cellStyle name="Currency 126 2" xfId="767" xr:uid="{5C995346-2DF9-4481-9BAA-22E5C83FE2B0}"/>
    <cellStyle name="Currency 127" xfId="288" xr:uid="{00000000-0005-0000-0000-00001F010000}"/>
    <cellStyle name="Currency 127 2" xfId="768" xr:uid="{BAE19CAD-90EB-430B-84A7-3E486C87D515}"/>
    <cellStyle name="Currency 128" xfId="289" xr:uid="{00000000-0005-0000-0000-000020010000}"/>
    <cellStyle name="Currency 128 2" xfId="769" xr:uid="{84600EC3-8B58-47CC-BFB6-D19B39C3B33B}"/>
    <cellStyle name="Currency 129" xfId="290" xr:uid="{00000000-0005-0000-0000-000021010000}"/>
    <cellStyle name="Currency 129 2" xfId="770" xr:uid="{498B4652-5654-46D1-8E6B-672FA14F4599}"/>
    <cellStyle name="Currency 13" xfId="291" xr:uid="{00000000-0005-0000-0000-000022010000}"/>
    <cellStyle name="Currency 13 2" xfId="771" xr:uid="{81109B42-4986-4CC2-B518-FD41B9C7BBC1}"/>
    <cellStyle name="Currency 130" xfId="292" xr:uid="{00000000-0005-0000-0000-000023010000}"/>
    <cellStyle name="Currency 130 2" xfId="772" xr:uid="{305C51D9-1004-42DE-B8EF-D92698B09A92}"/>
    <cellStyle name="Currency 131" xfId="293" xr:uid="{00000000-0005-0000-0000-000024010000}"/>
    <cellStyle name="Currency 131 2" xfId="773" xr:uid="{A66C46EB-E264-4E26-A798-7D1F55F0A190}"/>
    <cellStyle name="Currency 132" xfId="294" xr:uid="{00000000-0005-0000-0000-000025010000}"/>
    <cellStyle name="Currency 132 2" xfId="774" xr:uid="{509245C3-FA52-4118-BA62-88735A1B131C}"/>
    <cellStyle name="Currency 133" xfId="295" xr:uid="{00000000-0005-0000-0000-000026010000}"/>
    <cellStyle name="Currency 133 2" xfId="775" xr:uid="{8AA5E8AE-44C3-41B0-9BE3-5AF89D72F21A}"/>
    <cellStyle name="Currency 134" xfId="296" xr:uid="{00000000-0005-0000-0000-000027010000}"/>
    <cellStyle name="Currency 134 2" xfId="776" xr:uid="{C0898877-58FB-40DC-A670-31677ED9FE2A}"/>
    <cellStyle name="Currency 135" xfId="297" xr:uid="{00000000-0005-0000-0000-000028010000}"/>
    <cellStyle name="Currency 135 2" xfId="777" xr:uid="{62961044-241A-475A-83DB-EAF134D36D96}"/>
    <cellStyle name="Currency 136" xfId="298" xr:uid="{00000000-0005-0000-0000-000029010000}"/>
    <cellStyle name="Currency 136 2" xfId="778" xr:uid="{02D26B21-3FD2-4CB4-9AF4-2AF96869192B}"/>
    <cellStyle name="Currency 137" xfId="299" xr:uid="{00000000-0005-0000-0000-00002A010000}"/>
    <cellStyle name="Currency 137 2" xfId="779" xr:uid="{13FB2B25-BF03-49C7-BC57-B94A878D5B35}"/>
    <cellStyle name="Currency 138" xfId="300" xr:uid="{00000000-0005-0000-0000-00002B010000}"/>
    <cellStyle name="Currency 138 2" xfId="780" xr:uid="{0DBACBFF-758B-4312-A28D-82B7F04E3682}"/>
    <cellStyle name="Currency 139" xfId="301" xr:uid="{00000000-0005-0000-0000-00002C010000}"/>
    <cellStyle name="Currency 14" xfId="302" xr:uid="{00000000-0005-0000-0000-00002D010000}"/>
    <cellStyle name="Currency 14 2" xfId="781" xr:uid="{42A82231-35BB-4DF1-A939-04D371B69E3D}"/>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 2" xfId="782" xr:uid="{679B1406-E9E0-44C4-BE42-AF0156DECC64}"/>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 2" xfId="783" xr:uid="{5E9DC3F1-8451-4C62-BAB6-028D8102DBCF}"/>
    <cellStyle name="Currency 160" xfId="325" xr:uid="{00000000-0005-0000-0000-000044010000}"/>
    <cellStyle name="Currency 160 2" xfId="784" xr:uid="{17CDCBB9-6AFE-4CDD-B852-D963AC5675EE}"/>
    <cellStyle name="Currency 161" xfId="326" xr:uid="{00000000-0005-0000-0000-000045010000}"/>
    <cellStyle name="Currency 161 2" xfId="785" xr:uid="{3A8E1B0F-4B68-4BB0-BE24-DFBB77752CA3}"/>
    <cellStyle name="Currency 162" xfId="327" xr:uid="{00000000-0005-0000-0000-000046010000}"/>
    <cellStyle name="Currency 162 2" xfId="786" xr:uid="{6FAE063A-2AAA-4434-AB90-8B2C1E6A0883}"/>
    <cellStyle name="Currency 163" xfId="328" xr:uid="{00000000-0005-0000-0000-000047010000}"/>
    <cellStyle name="Currency 163 2" xfId="787" xr:uid="{5EC54EBE-9E4C-47A9-948E-8133372A3DB1}"/>
    <cellStyle name="Currency 164" xfId="329" xr:uid="{00000000-0005-0000-0000-000048010000}"/>
    <cellStyle name="Currency 164 2" xfId="788" xr:uid="{836A9950-B29E-4FF9-950D-78765450488C}"/>
    <cellStyle name="Currency 165" xfId="330" xr:uid="{00000000-0005-0000-0000-000049010000}"/>
    <cellStyle name="Currency 165 2" xfId="789" xr:uid="{97E7FE84-90D4-4BC1-A4AC-7A09C379C540}"/>
    <cellStyle name="Currency 166" xfId="331" xr:uid="{00000000-0005-0000-0000-00004A010000}"/>
    <cellStyle name="Currency 166 2" xfId="790" xr:uid="{1E55C149-77E8-4A79-B90D-F53D52C39794}"/>
    <cellStyle name="Currency 167" xfId="332" xr:uid="{00000000-0005-0000-0000-00004B010000}"/>
    <cellStyle name="Currency 167 2" xfId="791" xr:uid="{76CE1E84-3042-4586-AD20-B3082938D40C}"/>
    <cellStyle name="Currency 168" xfId="333" xr:uid="{00000000-0005-0000-0000-00004C010000}"/>
    <cellStyle name="Currency 168 2" xfId="792" xr:uid="{C5858979-6750-4355-99C9-5B4769A78A53}"/>
    <cellStyle name="Currency 169" xfId="334" xr:uid="{00000000-0005-0000-0000-00004D010000}"/>
    <cellStyle name="Currency 169 2" xfId="793" xr:uid="{5EFC8C3A-882E-416E-B3DA-D3D4F92E5DF6}"/>
    <cellStyle name="Currency 17" xfId="335" xr:uid="{00000000-0005-0000-0000-00004E010000}"/>
    <cellStyle name="Currency 17 2" xfId="794" xr:uid="{87858D20-3328-49CC-954A-7F7A4D69ADB1}"/>
    <cellStyle name="Currency 170" xfId="336" xr:uid="{00000000-0005-0000-0000-00004F010000}"/>
    <cellStyle name="Currency 170 2" xfId="795" xr:uid="{CAD89CF1-0EF6-47FE-9D7A-75E81D62B1F3}"/>
    <cellStyle name="Currency 171" xfId="337" xr:uid="{00000000-0005-0000-0000-000050010000}"/>
    <cellStyle name="Currency 171 2" xfId="796" xr:uid="{7450E75C-2A46-431D-A749-B4E95EE516B2}"/>
    <cellStyle name="Currency 172" xfId="338" xr:uid="{00000000-0005-0000-0000-000051010000}"/>
    <cellStyle name="Currency 172 2" xfId="797" xr:uid="{3B08198B-2932-43D6-948A-9EF84D9D6479}"/>
    <cellStyle name="Currency 173" xfId="339" xr:uid="{00000000-0005-0000-0000-000052010000}"/>
    <cellStyle name="Currency 173 2" xfId="798" xr:uid="{778D0032-80AA-4FD8-8066-C6FE738BF615}"/>
    <cellStyle name="Currency 174" xfId="340" xr:uid="{00000000-0005-0000-0000-000053010000}"/>
    <cellStyle name="Currency 174 2" xfId="799" xr:uid="{8DED8E41-D535-45BC-BA71-2D1ED14BB646}"/>
    <cellStyle name="Currency 175" xfId="341" xr:uid="{00000000-0005-0000-0000-000054010000}"/>
    <cellStyle name="Currency 175 2" xfId="800" xr:uid="{020177B6-7949-4F0B-8152-1F8E44A0E805}"/>
    <cellStyle name="Currency 176" xfId="342" xr:uid="{00000000-0005-0000-0000-000055010000}"/>
    <cellStyle name="Currency 176 2" xfId="801" xr:uid="{EB06ECE8-16C1-40EA-B2F0-335C3CA023BC}"/>
    <cellStyle name="Currency 177" xfId="343" xr:uid="{00000000-0005-0000-0000-000056010000}"/>
    <cellStyle name="Currency 177 2" xfId="802" xr:uid="{B7E226A0-EEDE-4A8F-87BE-D0DDA35B8E6B}"/>
    <cellStyle name="Currency 178" xfId="344" xr:uid="{00000000-0005-0000-0000-000057010000}"/>
    <cellStyle name="Currency 178 2" xfId="803" xr:uid="{3800B113-57D0-467F-BAF8-71AD5D625D09}"/>
    <cellStyle name="Currency 179" xfId="345" xr:uid="{00000000-0005-0000-0000-000058010000}"/>
    <cellStyle name="Currency 179 2" xfId="804" xr:uid="{5D6C7545-23B9-4402-8B71-688A3921A617}"/>
    <cellStyle name="Currency 18" xfId="346" xr:uid="{00000000-0005-0000-0000-000059010000}"/>
    <cellStyle name="Currency 18 2" xfId="805" xr:uid="{95C90793-B3E8-49DF-ADCE-5A85316FA29B}"/>
    <cellStyle name="Currency 180" xfId="347" xr:uid="{00000000-0005-0000-0000-00005A010000}"/>
    <cellStyle name="Currency 180 2" xfId="806" xr:uid="{68B3798D-91F6-4DE5-AD7B-4D81337D26AC}"/>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 2" xfId="807" xr:uid="{9FAD13BE-DEA8-4E1A-A5D1-88539B6DCDE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808" xr:uid="{578149D6-9685-48CD-B958-04084E30D583}"/>
    <cellStyle name="Currency 20" xfId="369" xr:uid="{00000000-0005-0000-0000-000070010000}"/>
    <cellStyle name="Currency 20 2" xfId="809" xr:uid="{00D7FA9D-5522-4575-968E-55E901DA1CEE}"/>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 2" xfId="810" xr:uid="{B4A03A58-0136-49AC-ADB7-322EDF876E05}"/>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 2" xfId="811" xr:uid="{7C78108C-DB47-4927-B0EE-365BDF9C6426}"/>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3 2" xfId="812" xr:uid="{314974C5-9D5F-4FBC-8A47-DB16DDB01289}"/>
    <cellStyle name="Currency 24" xfId="397" xr:uid="{00000000-0005-0000-0000-00008C010000}"/>
    <cellStyle name="Currency 24 2" xfId="813" xr:uid="{D426811C-44FE-465C-9A60-B8463C19D1CF}"/>
    <cellStyle name="Currency 25" xfId="398" xr:uid="{00000000-0005-0000-0000-00008D010000}"/>
    <cellStyle name="Currency 25 2" xfId="814" xr:uid="{7E41C356-8776-47FE-BA4E-3C74C681AB41}"/>
    <cellStyle name="Currency 26" xfId="399" xr:uid="{00000000-0005-0000-0000-00008E010000}"/>
    <cellStyle name="Currency 26 2" xfId="815" xr:uid="{CB9BC2ED-EF48-452E-86BB-E3F3CC39A44F}"/>
    <cellStyle name="Currency 27" xfId="400" xr:uid="{00000000-0005-0000-0000-00008F010000}"/>
    <cellStyle name="Currency 27 2" xfId="816" xr:uid="{6A10E556-877F-4C83-AEEB-078C21254717}"/>
    <cellStyle name="Currency 28" xfId="401" xr:uid="{00000000-0005-0000-0000-000090010000}"/>
    <cellStyle name="Currency 28 2" xfId="817" xr:uid="{1527ED2D-4AFF-40CD-922F-05AA76741B89}"/>
    <cellStyle name="Currency 29" xfId="402" xr:uid="{00000000-0005-0000-0000-000091010000}"/>
    <cellStyle name="Currency 29 2" xfId="818" xr:uid="{DABF1620-6277-45BA-A8DF-712E7D03A224}"/>
    <cellStyle name="Currency 3" xfId="403" xr:uid="{00000000-0005-0000-0000-000092010000}"/>
    <cellStyle name="Currency 3 2" xfId="819" xr:uid="{0146FC6C-689D-4F56-9B3A-2FB6F5A0C7A8}"/>
    <cellStyle name="Currency 30" xfId="404" xr:uid="{00000000-0005-0000-0000-000093010000}"/>
    <cellStyle name="Currency 30 2" xfId="820" xr:uid="{CADEF59A-858F-48F0-8B08-0D1E2AA33C17}"/>
    <cellStyle name="Currency 31" xfId="405" xr:uid="{00000000-0005-0000-0000-000094010000}"/>
    <cellStyle name="Currency 31 2" xfId="821" xr:uid="{6669DC50-68FB-407F-AA8C-0EE202096F2D}"/>
    <cellStyle name="Currency 32" xfId="406" xr:uid="{00000000-0005-0000-0000-000095010000}"/>
    <cellStyle name="Currency 32 2" xfId="822" xr:uid="{66686D49-83BD-41A5-A5FC-2F78B1C3654D}"/>
    <cellStyle name="Currency 33" xfId="407" xr:uid="{00000000-0005-0000-0000-000096010000}"/>
    <cellStyle name="Currency 33 2" xfId="823" xr:uid="{C0474D09-E020-421B-ABD7-230259B0DA75}"/>
    <cellStyle name="Currency 34" xfId="408" xr:uid="{00000000-0005-0000-0000-000097010000}"/>
    <cellStyle name="Currency 34 2" xfId="824" xr:uid="{EBF32B7D-828D-40CE-8221-6104794581FC}"/>
    <cellStyle name="Currency 35" xfId="409" xr:uid="{00000000-0005-0000-0000-000098010000}"/>
    <cellStyle name="Currency 35 2" xfId="825" xr:uid="{46DFE4A7-DB8F-4282-88E5-28C272C51BBF}"/>
    <cellStyle name="Currency 36" xfId="410" xr:uid="{00000000-0005-0000-0000-000099010000}"/>
    <cellStyle name="Currency 36 2" xfId="826" xr:uid="{A4E2E269-A06E-41BD-BA5B-29336614C4B6}"/>
    <cellStyle name="Currency 37" xfId="411" xr:uid="{00000000-0005-0000-0000-00009A010000}"/>
    <cellStyle name="Currency 37 2" xfId="827" xr:uid="{CBC329D5-C646-4727-B30F-2A7B80081248}"/>
    <cellStyle name="Currency 38" xfId="412" xr:uid="{00000000-0005-0000-0000-00009B010000}"/>
    <cellStyle name="Currency 38 2" xfId="828" xr:uid="{3FE8793A-8F66-4279-AC7D-6DA89DD512FB}"/>
    <cellStyle name="Currency 39" xfId="413" xr:uid="{00000000-0005-0000-0000-00009C010000}"/>
    <cellStyle name="Currency 39 2" xfId="829" xr:uid="{1D6D8376-A346-4243-8F6B-741D59CD1A97}"/>
    <cellStyle name="Currency 4" xfId="414" xr:uid="{00000000-0005-0000-0000-00009D010000}"/>
    <cellStyle name="Currency 4 2" xfId="830" xr:uid="{0FA625E2-4B20-451E-898F-AA27132338E6}"/>
    <cellStyle name="Currency 40" xfId="415" xr:uid="{00000000-0005-0000-0000-00009E010000}"/>
    <cellStyle name="Currency 40 2" xfId="831" xr:uid="{28C691E6-1C9E-4CC5-B37A-ECE0860B5F4A}"/>
    <cellStyle name="Currency 41" xfId="416" xr:uid="{00000000-0005-0000-0000-00009F010000}"/>
    <cellStyle name="Currency 41 2" xfId="832" xr:uid="{701649C6-5443-4FCC-BE03-C7C8A70F8933}"/>
    <cellStyle name="Currency 42" xfId="417" xr:uid="{00000000-0005-0000-0000-0000A0010000}"/>
    <cellStyle name="Currency 42 2" xfId="833" xr:uid="{6A4ED9A9-C7ED-4F0D-9D38-F60587FBF515}"/>
    <cellStyle name="Currency 43" xfId="418" xr:uid="{00000000-0005-0000-0000-0000A1010000}"/>
    <cellStyle name="Currency 43 2" xfId="834" xr:uid="{5099C0F3-D3A8-44DE-96F7-D9F1A030532A}"/>
    <cellStyle name="Currency 44" xfId="419" xr:uid="{00000000-0005-0000-0000-0000A2010000}"/>
    <cellStyle name="Currency 44 2" xfId="835" xr:uid="{69D76432-F101-4AEA-AD69-8B772CED9E26}"/>
    <cellStyle name="Currency 45" xfId="420" xr:uid="{00000000-0005-0000-0000-0000A3010000}"/>
    <cellStyle name="Currency 45 2" xfId="836" xr:uid="{87DB98F2-2BC5-47F9-A2BF-225F4C5B30FE}"/>
    <cellStyle name="Currency 46" xfId="421" xr:uid="{00000000-0005-0000-0000-0000A4010000}"/>
    <cellStyle name="Currency 46 2" xfId="837" xr:uid="{C1F0DEF9-6256-48F0-85A8-9CF32A2CCD47}"/>
    <cellStyle name="Currency 47" xfId="422" xr:uid="{00000000-0005-0000-0000-0000A5010000}"/>
    <cellStyle name="Currency 47 2" xfId="838" xr:uid="{F30015C9-EDF7-44BD-B308-AD688AB8AE26}"/>
    <cellStyle name="Currency 48" xfId="423" xr:uid="{00000000-0005-0000-0000-0000A6010000}"/>
    <cellStyle name="Currency 48 2" xfId="839" xr:uid="{0357975D-A8EF-4A79-8A03-CA381AB498C6}"/>
    <cellStyle name="Currency 49" xfId="424" xr:uid="{00000000-0005-0000-0000-0000A7010000}"/>
    <cellStyle name="Currency 49 2" xfId="840" xr:uid="{F3EDAA04-CEA0-4A74-9400-60C272E09F22}"/>
    <cellStyle name="Currency 5" xfId="425" xr:uid="{00000000-0005-0000-0000-0000A8010000}"/>
    <cellStyle name="Currency 5 2" xfId="841" xr:uid="{9C6C00B5-85B2-4D59-AC38-A2A1158416E6}"/>
    <cellStyle name="Currency 50" xfId="426" xr:uid="{00000000-0005-0000-0000-0000A9010000}"/>
    <cellStyle name="Currency 50 2" xfId="842" xr:uid="{E4A8E90E-0494-4F14-A53F-CA681EBD1424}"/>
    <cellStyle name="Currency 51" xfId="427" xr:uid="{00000000-0005-0000-0000-0000AA010000}"/>
    <cellStyle name="Currency 51 2" xfId="843" xr:uid="{ED294FEC-F012-426C-997F-432083371444}"/>
    <cellStyle name="Currency 52" xfId="428" xr:uid="{00000000-0005-0000-0000-0000AB010000}"/>
    <cellStyle name="Currency 52 2" xfId="844" xr:uid="{4A963343-0CF4-45C7-A01A-B8A1BE993A42}"/>
    <cellStyle name="Currency 53" xfId="429" xr:uid="{00000000-0005-0000-0000-0000AC010000}"/>
    <cellStyle name="Currency 53 2" xfId="845" xr:uid="{730814FE-4759-4160-9293-CDD814BD3425}"/>
    <cellStyle name="Currency 54" xfId="430" xr:uid="{00000000-0005-0000-0000-0000AD010000}"/>
    <cellStyle name="Currency 54 2" xfId="846" xr:uid="{9D7407D5-911B-4F3C-8AB4-4BF92C1F1FD5}"/>
    <cellStyle name="Currency 55" xfId="431" xr:uid="{00000000-0005-0000-0000-0000AE010000}"/>
    <cellStyle name="Currency 55 2" xfId="847" xr:uid="{8F17AF01-72D1-4BFF-A137-CE2414441CF6}"/>
    <cellStyle name="Currency 56" xfId="432" xr:uid="{00000000-0005-0000-0000-0000AF010000}"/>
    <cellStyle name="Currency 56 2" xfId="848" xr:uid="{0911ABD1-3775-4FC3-B438-A7399A5B4C8C}"/>
    <cellStyle name="Currency 57" xfId="433" xr:uid="{00000000-0005-0000-0000-0000B0010000}"/>
    <cellStyle name="Currency 57 2" xfId="849" xr:uid="{18EAC193-1E6C-407F-B3B5-4FDA5AB52053}"/>
    <cellStyle name="Currency 58" xfId="434" xr:uid="{00000000-0005-0000-0000-0000B1010000}"/>
    <cellStyle name="Currency 58 2" xfId="850" xr:uid="{CAC75040-1945-4DBA-9ACE-FE19D31FD487}"/>
    <cellStyle name="Currency 59" xfId="435" xr:uid="{00000000-0005-0000-0000-0000B2010000}"/>
    <cellStyle name="Currency 59 2" xfId="851" xr:uid="{54BA0A46-078F-4227-81E4-E7B9398D40F3}"/>
    <cellStyle name="Currency 6" xfId="436" xr:uid="{00000000-0005-0000-0000-0000B3010000}"/>
    <cellStyle name="Currency 6 2" xfId="852" xr:uid="{659FCEEC-9DF6-4C07-B4B0-75F66D9E4425}"/>
    <cellStyle name="Currency 60" xfId="437" xr:uid="{00000000-0005-0000-0000-0000B4010000}"/>
    <cellStyle name="Currency 60 2" xfId="853" xr:uid="{AC32652D-FFBD-4AE9-8E78-DCC2E835D505}"/>
    <cellStyle name="Currency 61" xfId="438" xr:uid="{00000000-0005-0000-0000-0000B5010000}"/>
    <cellStyle name="Currency 61 2" xfId="854" xr:uid="{3EEE2924-8896-472F-ADD5-C9D880634397}"/>
    <cellStyle name="Currency 62" xfId="439" xr:uid="{00000000-0005-0000-0000-0000B6010000}"/>
    <cellStyle name="Currency 62 2" xfId="855" xr:uid="{45777A2B-33A5-416C-9D99-FCD8FB87D2E2}"/>
    <cellStyle name="Currency 63" xfId="440" xr:uid="{00000000-0005-0000-0000-0000B7010000}"/>
    <cellStyle name="Currency 63 2" xfId="856" xr:uid="{9AB2766D-4164-41C8-96EF-822DD8E5A81A}"/>
    <cellStyle name="Currency 64" xfId="441" xr:uid="{00000000-0005-0000-0000-0000B8010000}"/>
    <cellStyle name="Currency 64 2" xfId="857" xr:uid="{9CC240B8-BF82-4D20-A0EF-7816BDFC916E}"/>
    <cellStyle name="Currency 65" xfId="442" xr:uid="{00000000-0005-0000-0000-0000B9010000}"/>
    <cellStyle name="Currency 65 2" xfId="858" xr:uid="{A697124F-3010-46F8-B4E4-B1A4602A03DA}"/>
    <cellStyle name="Currency 66" xfId="443" xr:uid="{00000000-0005-0000-0000-0000BA010000}"/>
    <cellStyle name="Currency 66 2" xfId="859" xr:uid="{E80264D6-5192-438D-9C21-2E3AA8EF2A8F}"/>
    <cellStyle name="Currency 67" xfId="444" xr:uid="{00000000-0005-0000-0000-0000BB010000}"/>
    <cellStyle name="Currency 67 2" xfId="860" xr:uid="{BBC2B0DB-2935-42B9-9D76-691B523A346B}"/>
    <cellStyle name="Currency 68" xfId="445" xr:uid="{00000000-0005-0000-0000-0000BC010000}"/>
    <cellStyle name="Currency 68 2" xfId="861" xr:uid="{B5AC944C-9A39-4B76-8962-4775FFA16D2D}"/>
    <cellStyle name="Currency 69" xfId="446" xr:uid="{00000000-0005-0000-0000-0000BD010000}"/>
    <cellStyle name="Currency 69 2" xfId="862" xr:uid="{964D7DD8-7178-4FEC-B1EF-34A26F8FBB30}"/>
    <cellStyle name="Currency 7" xfId="447" xr:uid="{00000000-0005-0000-0000-0000BE010000}"/>
    <cellStyle name="Currency 7 2" xfId="863" xr:uid="{6949BD78-FAFE-4E20-BBC4-FA6BFFD51BA1}"/>
    <cellStyle name="Currency 70" xfId="448" xr:uid="{00000000-0005-0000-0000-0000BF010000}"/>
    <cellStyle name="Currency 70 2" xfId="864" xr:uid="{EA9928FA-5093-49E6-82E8-D5CACC4942A1}"/>
    <cellStyle name="Currency 71" xfId="449" xr:uid="{00000000-0005-0000-0000-0000C0010000}"/>
    <cellStyle name="Currency 71 2" xfId="865" xr:uid="{472E41B9-31C7-4728-B929-E61F424178FC}"/>
    <cellStyle name="Currency 72" xfId="450" xr:uid="{00000000-0005-0000-0000-0000C1010000}"/>
    <cellStyle name="Currency 72 2" xfId="866" xr:uid="{5F4CF4CB-E5A8-428F-94BA-0CD2F1BD155B}"/>
    <cellStyle name="Currency 73" xfId="451" xr:uid="{00000000-0005-0000-0000-0000C2010000}"/>
    <cellStyle name="Currency 73 2" xfId="867" xr:uid="{094C776F-B81A-4746-81D8-DDB694DE698A}"/>
    <cellStyle name="Currency 74" xfId="452" xr:uid="{00000000-0005-0000-0000-0000C3010000}"/>
    <cellStyle name="Currency 74 2" xfId="868" xr:uid="{0CBCFDB5-5BC0-4C84-8F67-85B23F832B3E}"/>
    <cellStyle name="Currency 75" xfId="453" xr:uid="{00000000-0005-0000-0000-0000C4010000}"/>
    <cellStyle name="Currency 75 2" xfId="869" xr:uid="{DEFAAAAD-9D3A-494D-874A-F65FA332056E}"/>
    <cellStyle name="Currency 76" xfId="454" xr:uid="{00000000-0005-0000-0000-0000C5010000}"/>
    <cellStyle name="Currency 76 2" xfId="870" xr:uid="{385ECADE-F659-4C69-BFAE-3319E7B915C3}"/>
    <cellStyle name="Currency 77" xfId="455" xr:uid="{00000000-0005-0000-0000-0000C6010000}"/>
    <cellStyle name="Currency 77 2" xfId="871" xr:uid="{5E2326C0-3029-486C-A046-DDBD91ECF6C5}"/>
    <cellStyle name="Currency 78" xfId="456" xr:uid="{00000000-0005-0000-0000-0000C7010000}"/>
    <cellStyle name="Currency 78 2" xfId="872" xr:uid="{3983276A-1F67-4D0F-99B3-7B88DA1476C9}"/>
    <cellStyle name="Currency 79" xfId="457" xr:uid="{00000000-0005-0000-0000-0000C8010000}"/>
    <cellStyle name="Currency 79 2" xfId="873" xr:uid="{FD855DAE-1536-4C80-B880-A8CFBDB28052}"/>
    <cellStyle name="Currency 8" xfId="458" xr:uid="{00000000-0005-0000-0000-0000C9010000}"/>
    <cellStyle name="Currency 8 2" xfId="874" xr:uid="{94E6ED5D-3804-45D2-B68A-7E4EB8CF4C14}"/>
    <cellStyle name="Currency 80" xfId="459" xr:uid="{00000000-0005-0000-0000-0000CA010000}"/>
    <cellStyle name="Currency 80 2" xfId="875" xr:uid="{27C4304C-13BF-422D-B0DB-839970847DE2}"/>
    <cellStyle name="Currency 81" xfId="460" xr:uid="{00000000-0005-0000-0000-0000CB010000}"/>
    <cellStyle name="Currency 81 2" xfId="876" xr:uid="{36C7BBE8-6FC5-4671-BD42-92A7A182E5BD}"/>
    <cellStyle name="Currency 82" xfId="461" xr:uid="{00000000-0005-0000-0000-0000CC010000}"/>
    <cellStyle name="Currency 82 2" xfId="877" xr:uid="{60050B2D-09B9-4583-8E53-36131E38AB36}"/>
    <cellStyle name="Currency 83" xfId="462" xr:uid="{00000000-0005-0000-0000-0000CD010000}"/>
    <cellStyle name="Currency 83 2" xfId="878" xr:uid="{B1C83996-8E5A-4EF2-B3BF-64AD7A3D577C}"/>
    <cellStyle name="Currency 84" xfId="463" xr:uid="{00000000-0005-0000-0000-0000CE010000}"/>
    <cellStyle name="Currency 84 2" xfId="879" xr:uid="{4E5DE966-6C2B-44E8-AD99-6F73A4123333}"/>
    <cellStyle name="Currency 85" xfId="464" xr:uid="{00000000-0005-0000-0000-0000CF010000}"/>
    <cellStyle name="Currency 85 2" xfId="880" xr:uid="{F45FB3ED-7EB5-4023-A10E-7F2B590E0009}"/>
    <cellStyle name="Currency 86" xfId="465" xr:uid="{00000000-0005-0000-0000-0000D0010000}"/>
    <cellStyle name="Currency 86 2" xfId="881" xr:uid="{D808724B-291C-483F-8EAB-64A9C4613C24}"/>
    <cellStyle name="Currency 87" xfId="466" xr:uid="{00000000-0005-0000-0000-0000D1010000}"/>
    <cellStyle name="Currency 87 2" xfId="882" xr:uid="{42E304E7-EC0E-41F7-A08F-661F7FC315EF}"/>
    <cellStyle name="Currency 88" xfId="467" xr:uid="{00000000-0005-0000-0000-0000D2010000}"/>
    <cellStyle name="Currency 88 2" xfId="883" xr:uid="{52A39241-9C47-4CF1-8EC9-4D5E9BC5A70F}"/>
    <cellStyle name="Currency 89" xfId="468" xr:uid="{00000000-0005-0000-0000-0000D3010000}"/>
    <cellStyle name="Currency 89 2" xfId="884" xr:uid="{ECEFAEB6-6203-4E4D-95B2-D2FD7AECE66A}"/>
    <cellStyle name="Currency 9" xfId="469" xr:uid="{00000000-0005-0000-0000-0000D4010000}"/>
    <cellStyle name="Currency 9 2" xfId="885" xr:uid="{624AF08E-1D37-4BF6-931A-F0ACC4ACCB31}"/>
    <cellStyle name="Currency 90" xfId="470" xr:uid="{00000000-0005-0000-0000-0000D5010000}"/>
    <cellStyle name="Currency 90 2" xfId="886" xr:uid="{CD143C5B-18ED-42C8-8809-6BECC7F5AA49}"/>
    <cellStyle name="Currency 91" xfId="471" xr:uid="{00000000-0005-0000-0000-0000D6010000}"/>
    <cellStyle name="Currency 91 2" xfId="887" xr:uid="{ADA7C099-5CE4-48EA-A17B-0156A618B774}"/>
    <cellStyle name="Currency 92" xfId="472" xr:uid="{00000000-0005-0000-0000-0000D7010000}"/>
    <cellStyle name="Currency 92 2" xfId="888" xr:uid="{3635145C-84C3-4E60-A742-DEB70CE9FBAB}"/>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89" xr:uid="{9AD47D62-1AA0-4955-B11C-B8A4E35E4C3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mi.Aberin@rak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ustomProperty" Target="../customProperty4.bin"/><Relationship Id="rId5" Type="http://schemas.openxmlformats.org/officeDocument/2006/relationships/printerSettings" Target="../printerSettings/printerSettings10.bin"/><Relationship Id="rId4" Type="http://schemas.openxmlformats.org/officeDocument/2006/relationships/hyperlink" Target="mailto:EmiAberin@rak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comments" Target="../comments2.xm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4">
        <v>44692</v>
      </c>
      <c r="E55" s="169" t="s">
        <v>15330</v>
      </c>
      <c r="F55" s="169" t="s">
        <v>15322</v>
      </c>
      <c r="G55" s="25"/>
    </row>
    <row r="56" spans="1:7" ht="56.25">
      <c r="A56" s="302"/>
      <c r="B56" s="202">
        <v>6.3</v>
      </c>
      <c r="C56" s="149" t="s">
        <v>13097</v>
      </c>
      <c r="D56" s="274">
        <v>45051</v>
      </c>
      <c r="E56" s="169" t="s">
        <v>15590</v>
      </c>
      <c r="F56" s="169" t="s">
        <v>15371</v>
      </c>
      <c r="G56" s="25"/>
    </row>
    <row r="57" spans="1:7" ht="45">
      <c r="A57" s="302"/>
      <c r="B57" s="160">
        <v>6.31</v>
      </c>
      <c r="C57" s="149" t="s">
        <v>13097</v>
      </c>
      <c r="D57" s="274">
        <v>45072</v>
      </c>
      <c r="E57" s="169" t="s">
        <v>15592</v>
      </c>
      <c r="F57" s="169" t="s">
        <v>15371</v>
      </c>
      <c r="G57" s="25"/>
    </row>
    <row r="58" spans="1:7" ht="40.5" customHeight="1">
      <c r="A58" s="302"/>
      <c r="B58" s="202">
        <v>6.4</v>
      </c>
      <c r="C58" s="149" t="s">
        <v>13097</v>
      </c>
      <c r="D58" s="274">
        <v>45408</v>
      </c>
      <c r="E58" s="169" t="s">
        <v>15594</v>
      </c>
      <c r="F58" s="169" t="s">
        <v>15593</v>
      </c>
      <c r="G58" s="25"/>
    </row>
    <row r="59" spans="1:7" ht="32.450000000000003" customHeight="1">
      <c r="A59" s="302"/>
      <c r="B59" s="202">
        <v>6.5</v>
      </c>
      <c r="C59" s="149" t="s">
        <v>13097</v>
      </c>
      <c r="D59" s="274">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customProperties>
    <customPr name="IbpWorksheetKeyString_GUID"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412210-134D-4DB6-BD9F-E7C605F14045}"/>
    </customSheetView>
  </customSheetViews>
  <pageMargins left="0.7" right="0.7" top="0.75" bottom="0.75" header="0.3" footer="0.3"/>
  <pageSetup paperSize="9" orientation="portrait" r:id="rId2"/>
  <customProperties>
    <customPr name="Ibp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EBDE1EF-6C35-404F-A4AA-CBEF6E9A0DA6}"/>
    </customSheetView>
  </customSheetViews>
  <pageMargins left="0.7" right="0.7" top="0.75" bottom="0.75" header="0.3" footer="0.3"/>
  <pageSetup orientation="portrait"/>
  <customProperties>
    <customPr name="IbpWorksheetKeyString_GU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customProperties>
    <customPr name="Ibp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customProperties>
    <customPr name="IbpWorksheetKeyString_GUID" r:id="rId3"/>
  </customProperties>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B22" sqref="B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8"/>
      <c r="G3" s="358"/>
      <c r="H3" s="358"/>
      <c r="I3" s="152"/>
      <c r="J3" s="138" t="s">
        <v>15733</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15817</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482</v>
      </c>
      <c r="E9" s="361"/>
      <c r="F9" s="361"/>
      <c r="G9" s="36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Go to Product List tab to enter products this declaration applies to</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15823</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15824</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15818</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15825</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15819</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15820</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15825</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15821</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15822</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45925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37"/>
      <c r="E23" s="33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41"/>
      <c r="I37" s="341"/>
      <c r="J37" s="341"/>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39"/>
      <c r="E56" s="34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9" t="s">
        <v>15826</v>
      </c>
      <c r="E57" s="34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9" t="s">
        <v>15826</v>
      </c>
      <c r="E58" s="34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39" t="s">
        <v>15826</v>
      </c>
      <c r="E59" s="34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9"/>
      <c r="I61" s="379"/>
      <c r="J61" s="379"/>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9" t="str">
        <f>IF(Q75="(*)","Click here to enter smelter names","")</f>
        <v/>
      </c>
      <c r="I67" s="379"/>
      <c r="J67" s="379"/>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7"/>
      <c r="H76" s="377"/>
      <c r="I76" s="377"/>
      <c r="J76" s="37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81" t="s">
        <v>15827</v>
      </c>
      <c r="H77" s="382"/>
      <c r="I77" s="382"/>
      <c r="J77" s="38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5" t="s">
        <v>475</v>
      </c>
      <c r="E85" s="376"/>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7"/>
      <c r="H86" s="377"/>
      <c r="I86" s="377"/>
      <c r="J86" s="37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8"/>
      <c r="H88" s="378"/>
      <c r="I88" s="378"/>
      <c r="J88" s="37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t="s">
        <v>15828</v>
      </c>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4" t="str">
        <f>IF(OR($D$8="",$I$3=""),"","Click here to check required fields completion")</f>
        <v/>
      </c>
      <c r="C90" s="374"/>
      <c r="D90" s="374"/>
      <c r="E90" s="374"/>
      <c r="F90" s="374"/>
      <c r="G90" s="374"/>
      <c r="H90" s="374"/>
      <c r="I90" s="374"/>
      <c r="J90" s="374"/>
      <c r="K90" s="36"/>
      <c r="L90" s="100"/>
      <c r="P90" s="3"/>
      <c r="Q90" s="3"/>
      <c r="R90" s="3"/>
      <c r="S90" s="3"/>
      <c r="T90" s="3"/>
      <c r="U90" s="3"/>
      <c r="V90" s="3"/>
      <c r="W90" s="3"/>
      <c r="X90" s="3"/>
      <c r="Y90" s="3"/>
      <c r="Z90" s="3"/>
      <c r="AA90" s="3"/>
      <c r="AB90" s="3"/>
      <c r="AC90" s="3"/>
      <c r="AD90" s="3"/>
      <c r="AE90" s="3"/>
      <c r="AF90" s="3"/>
      <c r="AG90" s="3"/>
      <c r="AH90" s="3"/>
    </row>
    <row r="91" spans="1:34" ht="15.75" thickBot="1">
      <c r="A91" s="372" t="str">
        <f ca="1">OFFSET(L!$C$1,MATCH("General"&amp;"Cpy",L!$A:$A,0)-1,SL,,)</f>
        <v>© 2025 Responsible Minerals Initiative. All rights reserved.</v>
      </c>
      <c r="B91" s="373"/>
      <c r="C91" s="373"/>
      <c r="D91" s="373"/>
      <c r="E91" s="373"/>
      <c r="F91" s="373"/>
      <c r="G91" s="373"/>
      <c r="H91" s="373"/>
      <c r="I91" s="373"/>
      <c r="J91" s="37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9:E79"/>
    <mergeCell ref="G83:J83"/>
    <mergeCell ref="G79:J79"/>
    <mergeCell ref="G71:J71"/>
    <mergeCell ref="G69:J69"/>
    <mergeCell ref="D68:E68"/>
    <mergeCell ref="G62:J62"/>
    <mergeCell ref="D52:E52"/>
    <mergeCell ref="D14:J14"/>
    <mergeCell ref="D19:J19"/>
    <mergeCell ref="G77:J77"/>
    <mergeCell ref="D40:E40"/>
    <mergeCell ref="D41:E41"/>
    <mergeCell ref="G50:J50"/>
    <mergeCell ref="D51:E51"/>
    <mergeCell ref="G51:J51"/>
    <mergeCell ref="G40:J40"/>
    <mergeCell ref="D69:E69"/>
    <mergeCell ref="D20:J20"/>
    <mergeCell ref="D38:E38"/>
    <mergeCell ref="G39:J39"/>
    <mergeCell ref="G38:J38"/>
    <mergeCell ref="G57:J57"/>
    <mergeCell ref="G58:J58"/>
    <mergeCell ref="D65:E65"/>
    <mergeCell ref="D64:E64"/>
    <mergeCell ref="D63:E63"/>
    <mergeCell ref="G63:J63"/>
    <mergeCell ref="G64:J64"/>
    <mergeCell ref="D62:E62"/>
    <mergeCell ref="G65:J65"/>
    <mergeCell ref="G53:J53"/>
    <mergeCell ref="H67:J67"/>
    <mergeCell ref="D67:E67"/>
    <mergeCell ref="D59:E59"/>
    <mergeCell ref="D56:E56"/>
    <mergeCell ref="G56:J56"/>
    <mergeCell ref="D61:E61"/>
    <mergeCell ref="H61:J61"/>
    <mergeCell ref="D55:E55"/>
    <mergeCell ref="D53:E53"/>
    <mergeCell ref="G59:J59"/>
    <mergeCell ref="D58:E58"/>
    <mergeCell ref="G68:J68"/>
    <mergeCell ref="A91:J91"/>
    <mergeCell ref="G85:J85"/>
    <mergeCell ref="B90:J90"/>
    <mergeCell ref="D81:E81"/>
    <mergeCell ref="D87:E87"/>
    <mergeCell ref="D85:E85"/>
    <mergeCell ref="D89:E89"/>
    <mergeCell ref="G86:J86"/>
    <mergeCell ref="G87:J87"/>
    <mergeCell ref="G88:J88"/>
    <mergeCell ref="G81:J81"/>
    <mergeCell ref="G89:J89"/>
    <mergeCell ref="D77:E77"/>
    <mergeCell ref="G74:I74"/>
    <mergeCell ref="D74:E74"/>
    <mergeCell ref="G76:J76"/>
    <mergeCell ref="G70:J70"/>
    <mergeCell ref="D71:E71"/>
    <mergeCell ref="G75:J75"/>
    <mergeCell ref="D70:E70"/>
    <mergeCell ref="D75:E75"/>
    <mergeCell ref="B73:J73"/>
    <mergeCell ref="D83:E83"/>
    <mergeCell ref="A1:K1"/>
    <mergeCell ref="D2:J2"/>
    <mergeCell ref="D8:J8"/>
    <mergeCell ref="D17:J17"/>
    <mergeCell ref="B4:H4"/>
    <mergeCell ref="D10:J10"/>
    <mergeCell ref="D13:J13"/>
    <mergeCell ref="F3:H3"/>
    <mergeCell ref="I4:J4"/>
    <mergeCell ref="D9:G9"/>
    <mergeCell ref="B7:J7"/>
    <mergeCell ref="B10:B11"/>
    <mergeCell ref="D15:J15"/>
    <mergeCell ref="B6:J6"/>
    <mergeCell ref="D16:J16"/>
    <mergeCell ref="D11:J11"/>
    <mergeCell ref="D12:J12"/>
    <mergeCell ref="D57:E57"/>
    <mergeCell ref="G27:J27"/>
    <mergeCell ref="D34:E34"/>
    <mergeCell ref="D33:E33"/>
    <mergeCell ref="G34:J34"/>
    <mergeCell ref="G52:J52"/>
    <mergeCell ref="H37:J37"/>
    <mergeCell ref="D47:E47"/>
    <mergeCell ref="G47:J47"/>
    <mergeCell ref="D35:E35"/>
    <mergeCell ref="G28:J28"/>
    <mergeCell ref="D28:E28"/>
    <mergeCell ref="G33:J33"/>
    <mergeCell ref="D29:E29"/>
    <mergeCell ref="G41:J41"/>
    <mergeCell ref="D39:E39"/>
    <mergeCell ref="D49:E49"/>
    <mergeCell ref="G35:J35"/>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23:E23"/>
    <mergeCell ref="D25:E25"/>
    <mergeCell ref="G32:J32"/>
    <mergeCell ref="G29:J29"/>
    <mergeCell ref="G26:J26"/>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8974C63-E1FB-47E9-B841-2EEDDBAB37A6}"/>
    <hyperlink ref="D20" r:id="rId4" xr:uid="{0EA91BB8-792B-4DD1-9316-3FDC2A1AC16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customProperties>
    <customPr name="IbpWorksheetKeyString_GUID" r:id="rId6"/>
  </customPropertie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C76" zoomScaleNormal="100" zoomScalePageLayoutView="55" workbookViewId="0">
      <selection activeCell="D101" sqref="D10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92" t="s">
        <v>633</v>
      </c>
      <c r="B5" s="182" t="str">
        <f ca="1">IF(LEN(A5)=0,"",INDEX('Smelter Look-up'!$A:$A,MATCH($A5,'Smelter Look-up'!$E:$E,0)))</f>
        <v>Gold</v>
      </c>
      <c r="C5" s="186" t="str">
        <f ca="1">IF(LEN(A5)=0,"",INDEX('Smelter Look-up'!$C:$C,MATCH($A5,'Smelter Look-up'!$E:$E,0)))</f>
        <v>Aida Chemical Industries Co., Ltd.</v>
      </c>
      <c r="D5" s="230" t="s">
        <v>2095</v>
      </c>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92" t="s">
        <v>634</v>
      </c>
      <c r="B6" s="182" t="str">
        <f ca="1">IF(LEN(A6)=0,"",INDEX('Smelter Look-up'!$A:$A,MATCH($A6,'Smelter Look-up'!$E:$E,0)))</f>
        <v>Gold</v>
      </c>
      <c r="C6" s="186" t="str">
        <f ca="1">IF(LEN(A6)=0,"",INDEX('Smelter Look-up'!$C:$C,MATCH($A6,'Smelter Look-up'!$E:$E,0)))</f>
        <v>Agosi AG</v>
      </c>
      <c r="D6" s="230" t="s">
        <v>49</v>
      </c>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00000000000001" customHeight="1">
      <c r="A7" s="292" t="s">
        <v>635</v>
      </c>
      <c r="B7" s="182" t="str">
        <f ca="1">IF(LEN(A7)=0,"",INDEX('Smelter Look-up'!$A:$A,MATCH($A7,'Smelter Look-up'!$E:$E,0)))</f>
        <v>Gold</v>
      </c>
      <c r="C7" s="186" t="str">
        <f ca="1">IF(LEN(A7)=0,"",INDEX('Smelter Look-up'!$C:$C,MATCH($A7,'Smelter Look-up'!$E:$E,0)))</f>
        <v>Almalyk Mining and Metallurgical Complex (AMMC)</v>
      </c>
      <c r="D7" s="230" t="s">
        <v>607</v>
      </c>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2"/>
        <v>UZ</v>
      </c>
      <c r="T7" s="181" t="str">
        <f ca="1">IF(B7="","",IF(ISERROR(MATCH($J7,SorP!$B$1:$B$6226,0)),"",INDIRECT("'SorP'!$A$"&amp;MATCH($S7&amp;$J7,SorP!C:C,0))))</f>
        <v>UZ-TO</v>
      </c>
      <c r="U7" s="201"/>
      <c r="V7" s="226">
        <f ca="1">IF(C7="",NA(),IF(OR(C7="Smelter not listed",C7="Smelter not yet identified"),MATCH($B7&amp;$D7,'Smelter Look-up'!$J:$J,0),MATCH($B7&amp;$C7,'Smelter Look-up'!$J:$J,0)))</f>
        <v>20</v>
      </c>
      <c r="X7" s="227">
        <f t="shared" ca="1" si="3"/>
        <v>0</v>
      </c>
      <c r="AB7" s="228" t="str">
        <f t="shared" ca="1" si="4"/>
        <v>GoldAlmalyk Mining and Metallurgical Complex (AMMC)</v>
      </c>
    </row>
    <row r="8" spans="1:34" s="227" customFormat="1" ht="20.100000000000001" customHeight="1">
      <c r="A8" s="292" t="s">
        <v>636</v>
      </c>
      <c r="B8" s="182" t="str">
        <f ca="1">IF(LEN(A8)=0,"",INDEX('Smelter Look-up'!$A:$A,MATCH($A8,'Smelter Look-up'!$E:$E,0)))</f>
        <v>Gold</v>
      </c>
      <c r="C8" s="186" t="str">
        <f ca="1">IF(LEN(A8)=0,"",INDEX('Smelter Look-up'!$C:$C,MATCH($A8,'Smelter Look-up'!$E:$E,0)))</f>
        <v>AngloGold Ashanti Corrego do Sitio Mineracao</v>
      </c>
      <c r="D8" s="230" t="s">
        <v>12375</v>
      </c>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 ca="1">IF(C8="",NA(),IF(OR(C8="Smelter not listed",C8="Smelter not yet identified"),MATCH($B8&amp;$D8,'Smelter Look-up'!$J:$J,0),MATCH($B8&amp;$C8,'Smelter Look-up'!$J:$J,0)))</f>
        <v>23</v>
      </c>
      <c r="X8" s="227">
        <f t="shared" ca="1" si="3"/>
        <v>0</v>
      </c>
      <c r="AB8" s="228" t="str">
        <f t="shared" ca="1" si="4"/>
        <v>GoldAngloGold Ashanti Corrego do Sitio Mineracao</v>
      </c>
    </row>
    <row r="9" spans="1:34" s="227" customFormat="1" ht="20.100000000000001" customHeight="1">
      <c r="A9" s="292" t="s">
        <v>637</v>
      </c>
      <c r="B9" s="182" t="str">
        <f ca="1">IF(LEN(A9)=0,"",INDEX('Smelter Look-up'!$A:$A,MATCH($A9,'Smelter Look-up'!$E:$E,0)))</f>
        <v>Gold</v>
      </c>
      <c r="C9" s="186" t="str">
        <f ca="1">IF(LEN(A9)=0,"",INDEX('Smelter Look-up'!$C:$C,MATCH($A9,'Smelter Look-up'!$E:$E,0)))</f>
        <v>Argor-Heraeus S.A.</v>
      </c>
      <c r="D9" s="230" t="s">
        <v>2236</v>
      </c>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 ca="1">IF(C9="",NA(),IF(OR(C9="Smelter not listed",C9="Smelter not yet identified"),MATCH($B9&amp;$D9,'Smelter Look-up'!$J:$J,0),MATCH($B9&amp;$C9,'Smelter Look-up'!$J:$J,0)))</f>
        <v>28</v>
      </c>
      <c r="X9" s="227">
        <f t="shared" ca="1" si="3"/>
        <v>0</v>
      </c>
      <c r="AB9" s="228" t="str">
        <f t="shared" ca="1" si="4"/>
        <v>GoldArgor-Heraeus S.A.</v>
      </c>
    </row>
    <row r="10" spans="1:34" s="227" customFormat="1" ht="20.100000000000001" customHeight="1">
      <c r="A10" s="292" t="s">
        <v>638</v>
      </c>
      <c r="B10" s="182" t="str">
        <f ca="1">IF(LEN(A10)=0,"",INDEX('Smelter Look-up'!$A:$A,MATCH($A10,'Smelter Look-up'!$E:$E,0)))</f>
        <v>Gold</v>
      </c>
      <c r="C10" s="186" t="str">
        <f ca="1">IF(LEN(A10)=0,"",INDEX('Smelter Look-up'!$C:$C,MATCH($A10,'Smelter Look-up'!$E:$E,0)))</f>
        <v>ASAHI METALFINE, Inc.</v>
      </c>
      <c r="D10" s="230" t="s">
        <v>2237</v>
      </c>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Bando</v>
      </c>
      <c r="J10" s="184" t="str">
        <f ca="1">IF(ISERROR($V10),"",OFFSET('Smelter Look-up'!$I$4,$V10-4,0))</f>
        <v>Ibaraki</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JP-08</v>
      </c>
      <c r="U10" s="201"/>
      <c r="V10" s="226">
        <f ca="1">IF(C10="",NA(),IF(OR(C10="Smelter not listed",C10="Smelter not yet identified"),MATCH($B10&amp;$D10,'Smelter Look-up'!$J:$J,0),MATCH($B10&amp;$C10,'Smelter Look-up'!$J:$J,0)))</f>
        <v>29</v>
      </c>
      <c r="X10" s="227">
        <f t="shared" ca="1" si="3"/>
        <v>0</v>
      </c>
      <c r="AB10" s="228" t="str">
        <f t="shared" ca="1" si="4"/>
        <v>GoldASAHI METALFINE, Inc.</v>
      </c>
    </row>
    <row r="11" spans="1:34" s="227" customFormat="1" ht="20.100000000000001" customHeight="1">
      <c r="A11" s="292" t="s">
        <v>639</v>
      </c>
      <c r="B11" s="182" t="str">
        <f ca="1">IF(LEN(A11)=0,"",INDEX('Smelter Look-up'!$A:$A,MATCH($A11,'Smelter Look-up'!$E:$E,0)))</f>
        <v>Gold</v>
      </c>
      <c r="C11" s="186" t="str">
        <f ca="1">IF(LEN(A11)=0,"",INDEX('Smelter Look-up'!$C:$C,MATCH($A11,'Smelter Look-up'!$E:$E,0)))</f>
        <v>Asaka Riken Co., Ltd.</v>
      </c>
      <c r="D11" s="230" t="s">
        <v>2096</v>
      </c>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 ca="1">IF(C11="",NA(),IF(OR(C11="Smelter not listed",C11="Smelter not yet identified"),MATCH($B11&amp;$D11,'Smelter Look-up'!$J:$J,0),MATCH($B11&amp;$C11,'Smelter Look-up'!$J:$J,0)))</f>
        <v>33</v>
      </c>
      <c r="X11" s="227">
        <f t="shared" ca="1" si="3"/>
        <v>0</v>
      </c>
      <c r="AB11" s="228" t="str">
        <f t="shared" ca="1" si="4"/>
        <v>GoldAsaka Riken Co., Ltd.</v>
      </c>
    </row>
    <row r="12" spans="1:34" s="227" customFormat="1" ht="20.100000000000001" customHeight="1">
      <c r="A12" s="292" t="s">
        <v>641</v>
      </c>
      <c r="B12" s="182" t="str">
        <f ca="1">IF(LEN(A12)=0,"",INDEX('Smelter Look-up'!$A:$A,MATCH($A12,'Smelter Look-up'!$E:$E,0)))</f>
        <v>Gold</v>
      </c>
      <c r="C12" s="186" t="str">
        <f ca="1">IF(LEN(A12)=0,"",INDEX('Smelter Look-up'!$C:$C,MATCH($A12,'Smelter Look-up'!$E:$E,0)))</f>
        <v>Aurubis AG</v>
      </c>
      <c r="D12" s="230" t="s">
        <v>1191</v>
      </c>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 ca="1">IF(C12="",NA(),IF(OR(C12="Smelter not listed",C12="Smelter not yet identified"),MATCH($B12&amp;$D12,'Smelter Look-up'!$J:$J,0),MATCH($B12&amp;$C12,'Smelter Look-up'!$J:$J,0)))</f>
        <v>39</v>
      </c>
      <c r="X12" s="227">
        <f t="shared" ca="1" si="3"/>
        <v>0</v>
      </c>
      <c r="AB12" s="228" t="str">
        <f t="shared" ca="1" si="4"/>
        <v>GoldAurubis AG</v>
      </c>
    </row>
    <row r="13" spans="1:34" s="227" customFormat="1" ht="20.100000000000001" customHeight="1">
      <c r="A13" s="292" t="s">
        <v>642</v>
      </c>
      <c r="B13" s="182" t="str">
        <f ca="1">IF(LEN(A13)=0,"",INDEX('Smelter Look-up'!$A:$A,MATCH($A13,'Smelter Look-up'!$E:$E,0)))</f>
        <v>Gold</v>
      </c>
      <c r="C13" s="186" t="str">
        <f ca="1">IF(LEN(A13)=0,"",INDEX('Smelter Look-up'!$C:$C,MATCH($A13,'Smelter Look-up'!$E:$E,0)))</f>
        <v>Bangko Sentral ng Pilipinas (Central Bank of the Philippines)</v>
      </c>
      <c r="D13" s="230" t="s">
        <v>875</v>
      </c>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 ca="1">IF(C13="",NA(),IF(OR(C13="Smelter not listed",C13="Smelter not yet identified"),MATCH($B13&amp;$D13,'Smelter Look-up'!$J:$J,0),MATCH($B13&amp;$C13,'Smelter Look-up'!$J:$J,0)))</f>
        <v>43</v>
      </c>
      <c r="X13" s="227">
        <f t="shared" ca="1" si="3"/>
        <v>0</v>
      </c>
      <c r="AB13" s="228" t="str">
        <f t="shared" ca="1" si="4"/>
        <v>GoldBangko Sentral ng Pilipinas (Central Bank of the Philippines)</v>
      </c>
    </row>
    <row r="14" spans="1:34" s="227" customFormat="1" ht="20.100000000000001" customHeight="1">
      <c r="A14" s="292" t="s">
        <v>643</v>
      </c>
      <c r="B14" s="182" t="str">
        <f ca="1">IF(LEN(A14)=0,"",INDEX('Smelter Look-up'!$A:$A,MATCH($A14,'Smelter Look-up'!$E:$E,0)))</f>
        <v>Gold</v>
      </c>
      <c r="C14" s="186" t="str">
        <f ca="1">IF(LEN(A14)=0,"",INDEX('Smelter Look-up'!$C:$C,MATCH($A14,'Smelter Look-up'!$E:$E,0)))</f>
        <v>Boliden Ronnskar</v>
      </c>
      <c r="D14" s="230" t="s">
        <v>15829</v>
      </c>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 ca="1">IF(C14="",NA(),IF(OR(C14="Smelter not listed",C14="Smelter not yet identified"),MATCH($B14&amp;$D14,'Smelter Look-up'!$J:$J,0),MATCH($B14&amp;$C14,'Smelter Look-up'!$J:$J,0)))</f>
        <v>44</v>
      </c>
      <c r="X14" s="227">
        <f t="shared" ca="1" si="3"/>
        <v>0</v>
      </c>
      <c r="AB14" s="228" t="str">
        <f t="shared" ca="1" si="4"/>
        <v>GoldBoliden Ronnskar</v>
      </c>
    </row>
    <row r="15" spans="1:34" s="227" customFormat="1" ht="20.100000000000001" customHeight="1">
      <c r="A15" s="292" t="s">
        <v>645</v>
      </c>
      <c r="B15" s="182" t="str">
        <f ca="1">IF(LEN(A15)=0,"",INDEX('Smelter Look-up'!$A:$A,MATCH($A15,'Smelter Look-up'!$E:$E,0)))</f>
        <v>Gold</v>
      </c>
      <c r="C15" s="186" t="str">
        <f ca="1">IF(LEN(A15)=0,"",INDEX('Smelter Look-up'!$C:$C,MATCH($A15,'Smelter Look-up'!$E:$E,0)))</f>
        <v>C. Hafner GmbH + Co. KG</v>
      </c>
      <c r="D15" s="230" t="s">
        <v>644</v>
      </c>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 ca="1">IF(C15="",NA(),IF(OR(C15="Smelter not listed",C15="Smelter not yet identified"),MATCH($B15&amp;$D15,'Smelter Look-up'!$J:$J,0),MATCH($B15&amp;$C15,'Smelter Look-up'!$J:$J,0)))</f>
        <v>45</v>
      </c>
      <c r="X15" s="227">
        <f t="shared" ca="1" si="3"/>
        <v>0</v>
      </c>
      <c r="AB15" s="228" t="str">
        <f t="shared" ca="1" si="4"/>
        <v>GoldC. Hafner GmbH + Co. KG</v>
      </c>
    </row>
    <row r="16" spans="1:34" s="227" customFormat="1" ht="20.100000000000001" customHeight="1">
      <c r="A16" s="292" t="s">
        <v>647</v>
      </c>
      <c r="B16" s="182" t="str">
        <f ca="1">IF(LEN(A16)=0,"",INDEX('Smelter Look-up'!$A:$A,MATCH($A16,'Smelter Look-up'!$E:$E,0)))</f>
        <v>Gold</v>
      </c>
      <c r="C16" s="186" t="str">
        <f ca="1">IF(LEN(A16)=0,"",INDEX('Smelter Look-up'!$C:$C,MATCH($A16,'Smelter Look-up'!$E:$E,0)))</f>
        <v>CCR Refinery - Glencore Canada Corporation</v>
      </c>
      <c r="D16" s="230" t="s">
        <v>2192</v>
      </c>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 ca="1">IF(C16="",NA(),IF(OR(C16="Smelter not listed",C16="Smelter not yet identified"),MATCH($B16&amp;$D16,'Smelter Look-up'!$J:$J,0),MATCH($B16&amp;$C16,'Smelter Look-up'!$J:$J,0)))</f>
        <v>48</v>
      </c>
      <c r="X16" s="227">
        <f t="shared" ca="1" si="3"/>
        <v>0</v>
      </c>
      <c r="AB16" s="228" t="str">
        <f t="shared" ca="1" si="4"/>
        <v>GoldCCR Refinery - Glencore Canada Corporation</v>
      </c>
    </row>
    <row r="17" spans="1:28" s="227" customFormat="1" ht="20.100000000000001" customHeight="1">
      <c r="A17" s="292" t="s">
        <v>649</v>
      </c>
      <c r="B17" s="182" t="str">
        <f ca="1">IF(LEN(A17)=0,"",INDEX('Smelter Look-up'!$A:$A,MATCH($A17,'Smelter Look-up'!$E:$E,0)))</f>
        <v>Gold</v>
      </c>
      <c r="C17" s="186" t="str">
        <f ca="1">IF(LEN(A17)=0,"",INDEX('Smelter Look-up'!$C:$C,MATCH($A17,'Smelter Look-up'!$E:$E,0)))</f>
        <v>Chimet S.p.A.</v>
      </c>
      <c r="D17" s="230" t="s">
        <v>50</v>
      </c>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 ca="1">IF(C17="",NA(),IF(OR(C17="Smelter not listed",C17="Smelter not yet identified"),MATCH($B17&amp;$D17,'Smelter Look-up'!$J:$J,0),MATCH($B17&amp;$C17,'Smelter Look-up'!$J:$J,0)))</f>
        <v>56</v>
      </c>
      <c r="X17" s="227">
        <f t="shared" ca="1" si="3"/>
        <v>0</v>
      </c>
      <c r="AB17" s="228" t="str">
        <f t="shared" ca="1" si="4"/>
        <v>GoldChimet S.p.A.</v>
      </c>
    </row>
    <row r="18" spans="1:28" s="227" customFormat="1" ht="20.100000000000001" customHeight="1">
      <c r="A18" s="181" t="s">
        <v>650</v>
      </c>
      <c r="B18" s="182" t="str">
        <f ca="1">IF(LEN(A18)=0,"",INDEX('Smelter Look-up'!$A:$A,MATCH($A18,'Smelter Look-up'!$E:$E,0)))</f>
        <v>Gold</v>
      </c>
      <c r="C18" s="186" t="str">
        <f ca="1">IF(LEN(A18)=0,"",INDEX('Smelter Look-up'!$C:$C,MATCH($A18,'Smelter Look-up'!$E:$E,0)))</f>
        <v>Chugai Mining</v>
      </c>
      <c r="D18" s="230" t="s">
        <v>524</v>
      </c>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59</v>
      </c>
      <c r="X18" s="227">
        <f t="shared" ca="1" si="3"/>
        <v>0</v>
      </c>
      <c r="AB18" s="228" t="str">
        <f t="shared" ca="1" si="4"/>
        <v>GoldChugai Mining</v>
      </c>
    </row>
    <row r="19" spans="1:28" s="227" customFormat="1" ht="20.100000000000001" customHeight="1">
      <c r="A19" s="181" t="s">
        <v>653</v>
      </c>
      <c r="B19" s="182" t="str">
        <f ca="1">IF(LEN(A19)=0,"",INDEX('Smelter Look-up'!$A:$A,MATCH($A19,'Smelter Look-up'!$E:$E,0)))</f>
        <v>Gold</v>
      </c>
      <c r="C19" s="186" t="str">
        <f ca="1">IF(LEN(A19)=0,"",INDEX('Smelter Look-up'!$C:$C,MATCH($A19,'Smelter Look-up'!$E:$E,0)))</f>
        <v>DSC (Do Sung Corporation)</v>
      </c>
      <c r="D19" s="230" t="s">
        <v>2208</v>
      </c>
      <c r="E19" s="182" t="str">
        <f ca="1">IF(ISERROR($V19),"",OFFSET('Smelter Look-up'!$D$4,$V19-4,0)&amp;"")</f>
        <v>KOREA, REPUBLIC OF</v>
      </c>
      <c r="F19" s="182" t="str">
        <f ca="1">IF(ISERROR($V19),"",OFFSET('Smelter Look-up'!$E$4,$V19-4,0))</f>
        <v>CID000359</v>
      </c>
      <c r="G19" s="182" t="str">
        <f ca="1">IF(C19=$X$4,IF(ISERROR($V19),"Enter smelter details","RMI"),IF(ISERROR($V19),"",OFFSET('Smelter Look-up'!$F$4,$V19-4,0)))</f>
        <v>RMI</v>
      </c>
      <c r="H19" s="183">
        <f ca="1">IF(ISERROR($V19),"",OFFSET('Smelter Look-up'!$G$4,$V19-4,0))</f>
        <v>0</v>
      </c>
      <c r="I19" s="184" t="str">
        <f ca="1">IF(ISERROR($V19),"",OFFSET('Smelter Look-up'!$H$4,$V19-4,0))</f>
        <v>Gimpo</v>
      </c>
      <c r="J19" s="184" t="str">
        <f ca="1">IF(ISERROR($V19),"",OFFSET('Smelter Look-up'!$I$4,$V19-4,0))</f>
        <v>Gyeonggi-do</v>
      </c>
      <c r="K19" s="224"/>
      <c r="L19" s="224"/>
      <c r="M19" s="224"/>
      <c r="N19" s="224"/>
      <c r="O19" s="224"/>
      <c r="P19" s="185"/>
      <c r="Q19" s="225"/>
      <c r="R19" s="182" t="str">
        <f ca="1">IF(ISERROR($V19),"",OFFSET('Smelter Look-up'!$C$4,$V19-4,0)&amp;"")</f>
        <v>DSC (Do Sung Corporation)</v>
      </c>
      <c r="S19" s="181" t="str">
        <f t="shared" ca="1" si="2"/>
        <v>KR</v>
      </c>
      <c r="T19" s="181" t="str">
        <f ca="1">IF(B19="","",IF(ISERROR(MATCH($J19,SorP!$B$1:$B$6226,0)),"",INDIRECT("'SorP'!$A$"&amp;MATCH($S19&amp;$J19,SorP!C:C,0))))</f>
        <v>KR-41</v>
      </c>
      <c r="U19" s="201"/>
      <c r="V19" s="226">
        <f ca="1">IF(C19="",NA(),IF(OR(C19="Smelter not listed",C19="Smelter not yet identified"),MATCH($B19&amp;$D19,'Smelter Look-up'!$J:$J,0),MATCH($B19&amp;$C19,'Smelter Look-up'!$J:$J,0)))</f>
        <v>72</v>
      </c>
      <c r="X19" s="227">
        <f t="shared" ca="1" si="3"/>
        <v>0</v>
      </c>
      <c r="AB19" s="228" t="str">
        <f t="shared" ca="1" si="4"/>
        <v>GoldDSC (Do Sung Corporation)</v>
      </c>
    </row>
    <row r="20" spans="1:28" s="227" customFormat="1" ht="20.100000000000001" customHeight="1">
      <c r="A20" s="181" t="s">
        <v>654</v>
      </c>
      <c r="B20" s="182" t="str">
        <f ca="1">IF(LEN(A20)=0,"",INDEX('Smelter Look-up'!$A:$A,MATCH($A20,'Smelter Look-up'!$E:$E,0)))</f>
        <v>Gold</v>
      </c>
      <c r="C20" s="186" t="str">
        <f ca="1">IF(LEN(A20)=0,"",INDEX('Smelter Look-up'!$C:$C,MATCH($A20,'Smelter Look-up'!$E:$E,0)))</f>
        <v>Dowa</v>
      </c>
      <c r="D20" s="230" t="s">
        <v>877</v>
      </c>
      <c r="E20" s="182" t="str">
        <f ca="1">IF(ISERROR($V20),"",OFFSET('Smelter Look-up'!$D$4,$V20-4,0)&amp;"")</f>
        <v>JAPAN</v>
      </c>
      <c r="F20" s="182" t="str">
        <f ca="1">IF(ISERROR($V20),"",OFFSET('Smelter Look-up'!$E$4,$V20-4,0))</f>
        <v>CID000401</v>
      </c>
      <c r="G20" s="182" t="str">
        <f ca="1">IF(C20=$X$4,IF(ISERROR($V20),"Enter smelter details","RMI"),IF(ISERROR($V20),"",OFFSET('Smelter Look-up'!$F$4,$V20-4,0)))</f>
        <v>RMI</v>
      </c>
      <c r="H20" s="183">
        <f ca="1">IF(ISERROR($V20),"",OFFSET('Smelter Look-up'!$G$4,$V20-4,0))</f>
        <v>0</v>
      </c>
      <c r="I20" s="184" t="str">
        <f ca="1">IF(ISERROR($V20),"",OFFSET('Smelter Look-up'!$H$4,$V20-4,0))</f>
        <v>Kosaka</v>
      </c>
      <c r="J20" s="184" t="str">
        <f ca="1">IF(ISERROR($V20),"",OFFSET('Smelter Look-up'!$I$4,$V20-4,0))</f>
        <v>Akita</v>
      </c>
      <c r="K20" s="224"/>
      <c r="L20" s="224"/>
      <c r="M20" s="224"/>
      <c r="N20" s="224"/>
      <c r="O20" s="224"/>
      <c r="P20" s="185"/>
      <c r="Q20" s="225"/>
      <c r="R20" s="182" t="str">
        <f ca="1">IF(ISERROR($V20),"",OFFSET('Smelter Look-up'!$C$4,$V20-4,0)&amp;"")</f>
        <v>Dowa</v>
      </c>
      <c r="S20" s="181" t="str">
        <f t="shared" ca="1" si="2"/>
        <v>JP</v>
      </c>
      <c r="T20" s="181" t="str">
        <f ca="1">IF(B20="","",IF(ISERROR(MATCH($J20,SorP!$B$1:$B$6226,0)),"",INDIRECT("'SorP'!$A$"&amp;MATCH($S20&amp;$J20,SorP!C:C,0))))</f>
        <v>JP-05</v>
      </c>
      <c r="U20" s="201"/>
      <c r="V20" s="226">
        <f ca="1">IF(C20="",NA(),IF(OR(C20="Smelter not listed",C20="Smelter not yet identified"),MATCH($B20&amp;$D20,'Smelter Look-up'!$J:$J,0),MATCH($B20&amp;$C20,'Smelter Look-up'!$J:$J,0)))</f>
        <v>68</v>
      </c>
      <c r="X20" s="227">
        <f t="shared" ca="1" si="3"/>
        <v>0</v>
      </c>
      <c r="AB20" s="228" t="str">
        <f t="shared" ca="1" si="4"/>
        <v>GoldDowa</v>
      </c>
    </row>
    <row r="21" spans="1:28" s="227" customFormat="1" ht="20.100000000000001" customHeight="1">
      <c r="A21" s="181" t="s">
        <v>384</v>
      </c>
      <c r="B21" s="182" t="str">
        <f ca="1">IF(LEN(A21)=0,"",INDEX('Smelter Look-up'!$A:$A,MATCH($A21,'Smelter Look-up'!$E:$E,0)))</f>
        <v>Gold</v>
      </c>
      <c r="C21" s="186" t="str">
        <f ca="1">IF(LEN(A21)=0,"",INDEX('Smelter Look-up'!$C:$C,MATCH($A21,'Smelter Look-up'!$E:$E,0)))</f>
        <v>Eco-System Recycling Co., Ltd. East Plant</v>
      </c>
      <c r="D21" s="230" t="s">
        <v>15830</v>
      </c>
      <c r="E21" s="182" t="str">
        <f ca="1">IF(ISERROR($V21),"",OFFSET('Smelter Look-up'!$D$4,$V21-4,0)&amp;"")</f>
        <v>JAPAN</v>
      </c>
      <c r="F21" s="182" t="str">
        <f ca="1">IF(ISERROR($V21),"",OFFSET('Smelter Look-up'!$E$4,$V21-4,0))</f>
        <v>CID000425</v>
      </c>
      <c r="G21" s="182" t="str">
        <f ca="1">IF(C21=$X$4,IF(ISERROR($V21),"Enter smelter details","RMI"),IF(ISERROR($V21),"",OFFSET('Smelter Look-up'!$F$4,$V21-4,0)))</f>
        <v>RMI</v>
      </c>
      <c r="H21" s="183">
        <f ca="1">IF(ISERROR($V21),"",OFFSET('Smelter Look-up'!$G$4,$V21-4,0))</f>
        <v>0</v>
      </c>
      <c r="I21" s="184" t="str">
        <f ca="1">IF(ISERROR($V21),"",OFFSET('Smelter Look-up'!$H$4,$V21-4,0))</f>
        <v>Honjo</v>
      </c>
      <c r="J21" s="184" t="str">
        <f ca="1">IF(ISERROR($V21),"",OFFSET('Smelter Look-up'!$I$4,$V21-4,0))</f>
        <v>Saitama</v>
      </c>
      <c r="K21" s="224"/>
      <c r="L21" s="224"/>
      <c r="M21" s="224"/>
      <c r="N21" s="224"/>
      <c r="O21" s="224"/>
      <c r="P21" s="185"/>
      <c r="Q21" s="225"/>
      <c r="R21" s="182" t="str">
        <f ca="1">IF(ISERROR($V21),"",OFFSET('Smelter Look-up'!$C$4,$V21-4,0)&amp;"")</f>
        <v>Eco-System Recycling Co., Ltd. East Plant</v>
      </c>
      <c r="S21" s="181" t="str">
        <f t="shared" ca="1" si="2"/>
        <v>JP</v>
      </c>
      <c r="T21" s="181" t="str">
        <f ca="1">IF(B21="","",IF(ISERROR(MATCH($J21,SorP!$B$1:$B$6226,0)),"",INDIRECT("'SorP'!$A$"&amp;MATCH($S21&amp;$J21,SorP!C:C,0))))</f>
        <v>JP-11</v>
      </c>
      <c r="U21" s="201"/>
      <c r="V21" s="226">
        <f ca="1">IF(C21="",NA(),IF(OR(C21="Smelter not listed",C21="Smelter not yet identified"),MATCH($B21&amp;$D21,'Smelter Look-up'!$J:$J,0),MATCH($B21&amp;$C21,'Smelter Look-up'!$J:$J,0)))</f>
        <v>73</v>
      </c>
      <c r="X21" s="227">
        <f t="shared" ca="1" si="3"/>
        <v>0</v>
      </c>
      <c r="AB21" s="228" t="str">
        <f t="shared" ca="1" si="4"/>
        <v>GoldEco-System Recycling Co., Ltd. East Plant</v>
      </c>
    </row>
    <row r="22" spans="1:28" s="227" customFormat="1" ht="20.100000000000001" customHeight="1">
      <c r="A22" s="181" t="s">
        <v>2450</v>
      </c>
      <c r="B22" s="182" t="str">
        <f ca="1">IF(LEN(A22)=0,"",INDEX('Smelter Look-up'!$A:$A,MATCH($A22,'Smelter Look-up'!$E:$E,0)))</f>
        <v>Gold</v>
      </c>
      <c r="C22" s="186" t="str">
        <f ca="1">IF(LEN(A22)=0,"",INDEX('Smelter Look-up'!$C:$C,MATCH($A22,'Smelter Look-up'!$E:$E,0)))</f>
        <v>LT Metal Ltd.</v>
      </c>
      <c r="D22" s="230" t="s">
        <v>13752</v>
      </c>
      <c r="E22" s="182" t="str">
        <f ca="1">IF(ISERROR($V22),"",OFFSET('Smelter Look-up'!$D$4,$V22-4,0)&amp;"")</f>
        <v>KOREA, REPUBLIC OF</v>
      </c>
      <c r="F22" s="182" t="str">
        <f ca="1">IF(ISERROR($V22),"",OFFSET('Smelter Look-up'!$E$4,$V22-4,0))</f>
        <v>CID000689</v>
      </c>
      <c r="G22" s="182" t="str">
        <f ca="1">IF(C22=$X$4,IF(ISERROR($V22),"Enter smelter details","RMI"),IF(ISERROR($V22),"",OFFSET('Smelter Look-up'!$F$4,$V22-4,0)))</f>
        <v>RMI</v>
      </c>
      <c r="H22" s="183">
        <f ca="1">IF(ISERROR($V22),"",OFFSET('Smelter Look-up'!$G$4,$V22-4,0))</f>
        <v>0</v>
      </c>
      <c r="I22" s="184" t="str">
        <f ca="1">IF(ISERROR($V22),"",OFFSET('Smelter Look-up'!$H$4,$V22-4,0))</f>
        <v>Seo-gu</v>
      </c>
      <c r="J22" s="184" t="str">
        <f ca="1">IF(ISERROR($V22),"",OFFSET('Smelter Look-up'!$I$4,$V22-4,0))</f>
        <v>Incheon-gwangyeoksi</v>
      </c>
      <c r="K22" s="224"/>
      <c r="L22" s="224"/>
      <c r="M22" s="224"/>
      <c r="N22" s="224"/>
      <c r="O22" s="224"/>
      <c r="P22" s="185"/>
      <c r="Q22" s="225"/>
      <c r="R22" s="182" t="str">
        <f ca="1">IF(ISERROR($V22),"",OFFSET('Smelter Look-up'!$C$4,$V22-4,0)&amp;"")</f>
        <v>LT Metal Ltd.</v>
      </c>
      <c r="S22" s="181" t="str">
        <f t="shared" ca="1" si="2"/>
        <v>KR</v>
      </c>
      <c r="T22" s="181" t="str">
        <f ca="1">IF(B22="","",IF(ISERROR(MATCH($J22,SorP!$B$1:$B$6226,0)),"",INDIRECT("'SorP'!$A$"&amp;MATCH($S22&amp;$J22,SorP!C:C,0))))</f>
        <v>KR-28</v>
      </c>
      <c r="U22" s="201"/>
      <c r="V22" s="226">
        <f ca="1">IF(C22="",NA(),IF(OR(C22="Smelter not listed",C22="Smelter not yet identified"),MATCH($B22&amp;$D22,'Smelter Look-up'!$J:$J,0),MATCH($B22&amp;$C22,'Smelter Look-up'!$J:$J,0)))</f>
        <v>164</v>
      </c>
      <c r="X22" s="227">
        <f t="shared" ca="1" si="3"/>
        <v>0</v>
      </c>
      <c r="AB22" s="228" t="str">
        <f t="shared" ca="1" si="4"/>
        <v>GoldLT Metal Ltd.</v>
      </c>
    </row>
    <row r="23" spans="1:28" s="227" customFormat="1" ht="20.100000000000001" customHeight="1">
      <c r="A23" s="181" t="s">
        <v>659</v>
      </c>
      <c r="B23" s="182" t="str">
        <f ca="1">IF(LEN(A23)=0,"",INDEX('Smelter Look-up'!$A:$A,MATCH($A23,'Smelter Look-up'!$E:$E,0)))</f>
        <v>Gold</v>
      </c>
      <c r="C23" s="186" t="str">
        <f ca="1">IF(LEN(A23)=0,"",INDEX('Smelter Look-up'!$C:$C,MATCH($A23,'Smelter Look-up'!$E:$E,0)))</f>
        <v>Heimerle + Meule GmbH</v>
      </c>
      <c r="D23" s="230" t="s">
        <v>1008</v>
      </c>
      <c r="E23" s="182" t="str">
        <f ca="1">IF(ISERROR($V23),"",OFFSET('Smelter Look-up'!$D$4,$V23-4,0)&amp;"")</f>
        <v>GERMANY</v>
      </c>
      <c r="F23" s="182" t="str">
        <f ca="1">IF(ISERROR($V23),"",OFFSET('Smelter Look-up'!$E$4,$V23-4,0))</f>
        <v>CID000694</v>
      </c>
      <c r="G23" s="182" t="str">
        <f ca="1">IF(C23=$X$4,IF(ISERROR($V23),"Enter smelter details","RMI"),IF(ISERROR($V23),"",OFFSET('Smelter Look-up'!$F$4,$V23-4,0)))</f>
        <v>RMI</v>
      </c>
      <c r="H23" s="183">
        <f ca="1">IF(ISERROR($V23),"",OFFSET('Smelter Look-up'!$G$4,$V23-4,0))</f>
        <v>0</v>
      </c>
      <c r="I23" s="184" t="str">
        <f ca="1">IF(ISERROR($V23),"",OFFSET('Smelter Look-up'!$H$4,$V23-4,0))</f>
        <v>Pforzheim</v>
      </c>
      <c r="J23" s="184" t="str">
        <f ca="1">IF(ISERROR($V23),"",OFFSET('Smelter Look-up'!$I$4,$V23-4,0))</f>
        <v>Baden-Württemberg</v>
      </c>
      <c r="K23" s="224"/>
      <c r="L23" s="224"/>
      <c r="M23" s="224"/>
      <c r="N23" s="224"/>
      <c r="O23" s="224"/>
      <c r="P23" s="185"/>
      <c r="Q23" s="225"/>
      <c r="R23" s="182" t="str">
        <f ca="1">IF(ISERROR($V23),"",OFFSET('Smelter Look-up'!$C$4,$V23-4,0)&amp;"")</f>
        <v>Heimerle + Meule GmbH</v>
      </c>
      <c r="S23" s="181" t="str">
        <f t="shared" ca="1" si="2"/>
        <v>DE</v>
      </c>
      <c r="T23" s="181" t="str">
        <f ca="1">IF(B23="","",IF(ISERROR(MATCH($J23,SorP!$B$1:$B$6226,0)),"",INDIRECT("'SorP'!$A$"&amp;MATCH($S23&amp;$J23,SorP!C:C,0))))</f>
        <v>DE-BW</v>
      </c>
      <c r="U23" s="201"/>
      <c r="V23" s="226">
        <f ca="1">IF(C23="",NA(),IF(OR(C23="Smelter not listed",C23="Smelter not yet identified"),MATCH($B23&amp;$D23,'Smelter Look-up'!$J:$J,0),MATCH($B23&amp;$C23,'Smelter Look-up'!$J:$J,0)))</f>
        <v>104</v>
      </c>
      <c r="X23" s="227">
        <f t="shared" ca="1" si="3"/>
        <v>0</v>
      </c>
      <c r="AB23" s="228" t="str">
        <f t="shared" ca="1" si="4"/>
        <v>GoldHeimerle + Meule GmbH</v>
      </c>
    </row>
    <row r="24" spans="1:28" s="227" customFormat="1" ht="20.100000000000001" customHeight="1">
      <c r="A24" s="181" t="s">
        <v>660</v>
      </c>
      <c r="B24" s="182" t="str">
        <f ca="1">IF(LEN(A24)=0,"",INDEX('Smelter Look-up'!$A:$A,MATCH($A24,'Smelter Look-up'!$E:$E,0)))</f>
        <v>Gold</v>
      </c>
      <c r="C24" s="186" t="str">
        <f ca="1">IF(LEN(A24)=0,"",INDEX('Smelter Look-up'!$C:$C,MATCH($A24,'Smelter Look-up'!$E:$E,0)))</f>
        <v>Heraeus Metals Hong Kong Ltd.</v>
      </c>
      <c r="D24" s="230" t="s">
        <v>2452</v>
      </c>
      <c r="E24" s="182" t="str">
        <f ca="1">IF(ISERROR($V24),"",OFFSET('Smelter Look-up'!$D$4,$V24-4,0)&amp;"")</f>
        <v>CHINA</v>
      </c>
      <c r="F24" s="182" t="str">
        <f ca="1">IF(ISERROR($V24),"",OFFSET('Smelter Look-up'!$E$4,$V24-4,0))</f>
        <v>CID000707</v>
      </c>
      <c r="G24" s="182" t="str">
        <f ca="1">IF(C24=$X$4,IF(ISERROR($V24),"Enter smelter details","RMI"),IF(ISERROR($V24),"",OFFSET('Smelter Look-up'!$F$4,$V24-4,0)))</f>
        <v>RMI</v>
      </c>
      <c r="H24" s="183">
        <f ca="1">IF(ISERROR($V24),"",OFFSET('Smelter Look-up'!$G$4,$V24-4,0))</f>
        <v>0</v>
      </c>
      <c r="I24" s="184" t="str">
        <f ca="1">IF(ISERROR($V24),"",OFFSET('Smelter Look-up'!$H$4,$V24-4,0))</f>
        <v>Fanling</v>
      </c>
      <c r="J24" s="184" t="str">
        <f ca="1">IF(ISERROR($V24),"",OFFSET('Smelter Look-up'!$I$4,$V24-4,0))</f>
        <v>Hong Kong SAR</v>
      </c>
      <c r="K24" s="224"/>
      <c r="L24" s="224"/>
      <c r="M24" s="224"/>
      <c r="N24" s="224"/>
      <c r="O24" s="224"/>
      <c r="P24" s="185"/>
      <c r="Q24" s="225"/>
      <c r="R24" s="182" t="str">
        <f ca="1">IF(ISERROR($V24),"",OFFSET('Smelter Look-up'!$C$4,$V24-4,0)&amp;"")</f>
        <v>Heraeus Metals Hong Kong Ltd.</v>
      </c>
      <c r="S24" s="181" t="str">
        <f t="shared" ca="1" si="2"/>
        <v>CN</v>
      </c>
      <c r="T24" s="181" t="str">
        <f ca="1">IF(B24="","",IF(ISERROR(MATCH($J24,SorP!$B$1:$B$6226,0)),"",INDIRECT("'SorP'!$A$"&amp;MATCH($S24&amp;$J24,SorP!C:C,0))))</f>
        <v>CN-HK</v>
      </c>
      <c r="U24" s="201"/>
      <c r="V24" s="226">
        <f ca="1">IF(C24="",NA(),IF(OR(C24="Smelter not listed",C24="Smelter not yet identified"),MATCH($B24&amp;$D24,'Smelter Look-up'!$J:$J,0),MATCH($B24&amp;$C24,'Smelter Look-up'!$J:$J,0)))</f>
        <v>110</v>
      </c>
      <c r="X24" s="227">
        <f t="shared" ca="1" si="3"/>
        <v>0</v>
      </c>
      <c r="AB24" s="228" t="str">
        <f t="shared" ca="1" si="4"/>
        <v>GoldHeraeus Metals Hong Kong Ltd.</v>
      </c>
    </row>
    <row r="25" spans="1:28" s="227" customFormat="1" ht="20.100000000000001" customHeight="1">
      <c r="A25" s="181" t="s">
        <v>661</v>
      </c>
      <c r="B25" s="182" t="str">
        <f ca="1">IF(LEN(A25)=0,"",INDEX('Smelter Look-up'!$A:$A,MATCH($A25,'Smelter Look-up'!$E:$E,0)))</f>
        <v>Gold</v>
      </c>
      <c r="C25" s="186" t="str">
        <f ca="1">IF(LEN(A25)=0,"",INDEX('Smelter Look-up'!$C:$C,MATCH($A25,'Smelter Look-up'!$E:$E,0)))</f>
        <v>Heraeus Germany GmbH Co. KG</v>
      </c>
      <c r="D25" s="230" t="s">
        <v>1193</v>
      </c>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108</v>
      </c>
      <c r="X25" s="227">
        <f t="shared" ca="1" si="3"/>
        <v>0</v>
      </c>
      <c r="AB25" s="228" t="str">
        <f t="shared" ca="1" si="4"/>
        <v>GoldHeraeus Germany GmbH Co. KG</v>
      </c>
    </row>
    <row r="26" spans="1:28" s="227" customFormat="1" ht="20.100000000000001" customHeight="1">
      <c r="A26" s="181" t="s">
        <v>664</v>
      </c>
      <c r="B26" s="182" t="str">
        <f ca="1">IF(LEN(A26)=0,"",INDEX('Smelter Look-up'!$A:$A,MATCH($A26,'Smelter Look-up'!$E:$E,0)))</f>
        <v>Gold</v>
      </c>
      <c r="C26" s="186" t="str">
        <f ca="1">IF(LEN(A26)=0,"",INDEX('Smelter Look-up'!$C:$C,MATCH($A26,'Smelter Look-up'!$E:$E,0)))</f>
        <v>Inner Mongolia Qiankun Gold and Silver Refinery Share Co., Ltd.</v>
      </c>
      <c r="D26" s="230" t="s">
        <v>2250</v>
      </c>
      <c r="E26" s="182" t="str">
        <f ca="1">IF(ISERROR($V26),"",OFFSET('Smelter Look-up'!$D$4,$V26-4,0)&amp;"")</f>
        <v>CHINA</v>
      </c>
      <c r="F26" s="182" t="str">
        <f ca="1">IF(ISERROR($V26),"",OFFSET('Smelter Look-up'!$E$4,$V26-4,0))</f>
        <v>CID000801</v>
      </c>
      <c r="G26" s="182" t="str">
        <f ca="1">IF(C26=$X$4,IF(ISERROR($V26),"Enter smelter details","RMI"),IF(ISERROR($V26),"",OFFSET('Smelter Look-up'!$F$4,$V26-4,0)))</f>
        <v>RMI</v>
      </c>
      <c r="H26" s="183">
        <f ca="1">IF(ISERROR($V26),"",OFFSET('Smelter Look-up'!$G$4,$V26-4,0))</f>
        <v>0</v>
      </c>
      <c r="I26" s="184" t="str">
        <f ca="1">IF(ISERROR($V26),"",OFFSET('Smelter Look-up'!$H$4,$V26-4,0))</f>
        <v>Hohhot</v>
      </c>
      <c r="J26" s="184" t="str">
        <f ca="1">IF(ISERROR($V26),"",OFFSET('Smelter Look-up'!$I$4,$V26-4,0))</f>
        <v>Nei Mongol Zizhiqu</v>
      </c>
      <c r="K26" s="224"/>
      <c r="L26" s="224"/>
      <c r="M26" s="224"/>
      <c r="N26" s="224"/>
      <c r="O26" s="224"/>
      <c r="P26" s="185"/>
      <c r="Q26" s="225"/>
      <c r="R26" s="182" t="str">
        <f ca="1">IF(ISERROR($V26),"",OFFSET('Smelter Look-up'!$C$4,$V26-4,0)&amp;"")</f>
        <v>Inner Mongolia Qiankun Gold and Silver Refinery Share Co., Ltd.</v>
      </c>
      <c r="S26" s="181" t="str">
        <f t="shared" ca="1" si="2"/>
        <v>CN</v>
      </c>
      <c r="T26" s="181" t="str">
        <f ca="1">IF(B26="","",IF(ISERROR(MATCH($J26,SorP!$B$1:$B$6226,0)),"",INDIRECT("'SorP'!$A$"&amp;MATCH($S26&amp;$J26,SorP!C:C,0))))</f>
        <v>CN-NM</v>
      </c>
      <c r="U26" s="201"/>
      <c r="V26" s="226">
        <f ca="1">IF(C26="",NA(),IF(OR(C26="Smelter not listed",C26="Smelter not yet identified"),MATCH($B26&amp;$D26,'Smelter Look-up'!$J:$J,0),MATCH($B26&amp;$C26,'Smelter Look-up'!$J:$J,0)))</f>
        <v>121</v>
      </c>
      <c r="X26" s="227">
        <f t="shared" ca="1" si="3"/>
        <v>0</v>
      </c>
      <c r="AB26" s="228" t="str">
        <f t="shared" ca="1" si="4"/>
        <v>GoldInner Mongolia Qiankun Gold and Silver Refinery Share Co., Ltd.</v>
      </c>
    </row>
    <row r="27" spans="1:28" s="227" customFormat="1" ht="20.100000000000001" customHeight="1">
      <c r="A27" s="181" t="s">
        <v>665</v>
      </c>
      <c r="B27" s="182" t="str">
        <f ca="1">IF(LEN(A27)=0,"",INDEX('Smelter Look-up'!$A:$A,MATCH($A27,'Smelter Look-up'!$E:$E,0)))</f>
        <v>Gold</v>
      </c>
      <c r="C27" s="186" t="str">
        <f ca="1">IF(LEN(A27)=0,"",INDEX('Smelter Look-up'!$C:$C,MATCH($A27,'Smelter Look-up'!$E:$E,0)))</f>
        <v>Ishifuku Metal Industry Co., Ltd.</v>
      </c>
      <c r="D27" s="230" t="s">
        <v>1194</v>
      </c>
      <c r="E27" s="182" t="str">
        <f ca="1">IF(ISERROR($V27),"",OFFSET('Smelter Look-up'!$D$4,$V27-4,0)&amp;"")</f>
        <v>JAPAN</v>
      </c>
      <c r="F27" s="182" t="str">
        <f ca="1">IF(ISERROR($V27),"",OFFSET('Smelter Look-up'!$E$4,$V27-4,0))</f>
        <v>CID000807</v>
      </c>
      <c r="G27" s="182" t="str">
        <f ca="1">IF(C27=$X$4,IF(ISERROR($V27),"Enter smelter details","RMI"),IF(ISERROR($V27),"",OFFSET('Smelter Look-up'!$F$4,$V27-4,0)))</f>
        <v>RMI</v>
      </c>
      <c r="H27" s="183">
        <f ca="1">IF(ISERROR($V27),"",OFFSET('Smelter Look-up'!$G$4,$V27-4,0))</f>
        <v>0</v>
      </c>
      <c r="I27" s="184" t="str">
        <f ca="1">IF(ISERROR($V27),"",OFFSET('Smelter Look-up'!$H$4,$V27-4,0))</f>
        <v>Soka</v>
      </c>
      <c r="J27" s="184" t="str">
        <f ca="1">IF(ISERROR($V27),"",OFFSET('Smelter Look-up'!$I$4,$V27-4,0))</f>
        <v>Saitama</v>
      </c>
      <c r="K27" s="224"/>
      <c r="L27" s="224"/>
      <c r="M27" s="224"/>
      <c r="N27" s="224"/>
      <c r="O27" s="224"/>
      <c r="P27" s="185"/>
      <c r="Q27" s="225"/>
      <c r="R27" s="182" t="str">
        <f ca="1">IF(ISERROR($V27),"",OFFSET('Smelter Look-up'!$C$4,$V27-4,0)&amp;"")</f>
        <v>Ishifuku Metal Industry Co., Ltd.</v>
      </c>
      <c r="S27" s="181" t="str">
        <f t="shared" ca="1" si="2"/>
        <v>JP</v>
      </c>
      <c r="T27" s="181" t="str">
        <f ca="1">IF(B27="","",IF(ISERROR(MATCH($J27,SorP!$B$1:$B$6226,0)),"",INDIRECT("'SorP'!$A$"&amp;MATCH($S27&amp;$J27,SorP!C:C,0))))</f>
        <v>JP-11</v>
      </c>
      <c r="U27" s="201"/>
      <c r="V27" s="226">
        <f ca="1">IF(C27="",NA(),IF(OR(C27="Smelter not listed",C27="Smelter not yet identified"),MATCH($B27&amp;$D27,'Smelter Look-up'!$J:$J,0),MATCH($B27&amp;$C27,'Smelter Look-up'!$J:$J,0)))</f>
        <v>123</v>
      </c>
      <c r="X27" s="227">
        <f t="shared" ca="1" si="3"/>
        <v>0</v>
      </c>
      <c r="AB27" s="228" t="str">
        <f t="shared" ca="1" si="4"/>
        <v>GoldIshifuku Metal Industry Co., Ltd.</v>
      </c>
    </row>
    <row r="28" spans="1:28" s="227" customFormat="1" ht="20.100000000000001" customHeight="1">
      <c r="A28" s="181" t="s">
        <v>666</v>
      </c>
      <c r="B28" s="182" t="str">
        <f ca="1">IF(LEN(A28)=0,"",INDEX('Smelter Look-up'!$A:$A,MATCH($A28,'Smelter Look-up'!$E:$E,0)))</f>
        <v>Gold</v>
      </c>
      <c r="C28" s="186" t="str">
        <f ca="1">IF(LEN(A28)=0,"",INDEX('Smelter Look-up'!$C:$C,MATCH($A28,'Smelter Look-up'!$E:$E,0)))</f>
        <v>Istanbul Gold Refinery</v>
      </c>
      <c r="D28" s="230" t="s">
        <v>1201</v>
      </c>
      <c r="E28" s="182" t="str">
        <f ca="1">IF(ISERROR($V28),"",OFFSET('Smelter Look-up'!$D$4,$V28-4,0)&amp;"")</f>
        <v>TURKEY</v>
      </c>
      <c r="F28" s="182" t="str">
        <f ca="1">IF(ISERROR($V28),"",OFFSET('Smelter Look-up'!$E$4,$V28-4,0))</f>
        <v>CID000814</v>
      </c>
      <c r="G28" s="182" t="str">
        <f ca="1">IF(C28=$X$4,IF(ISERROR($V28),"Enter smelter details","RMI"),IF(ISERROR($V28),"",OFFSET('Smelter Look-up'!$F$4,$V28-4,0)))</f>
        <v>RMI</v>
      </c>
      <c r="H28" s="183">
        <f ca="1">IF(ISERROR($V28),"",OFFSET('Smelter Look-up'!$G$4,$V28-4,0))</f>
        <v>0</v>
      </c>
      <c r="I28" s="184" t="str">
        <f ca="1">IF(ISERROR($V28),"",OFFSET('Smelter Look-up'!$H$4,$V28-4,0))</f>
        <v>Kuyumcukent</v>
      </c>
      <c r="J28" s="184" t="str">
        <f ca="1">IF(ISERROR($V28),"",OFFSET('Smelter Look-up'!$I$4,$V28-4,0))</f>
        <v>İstanbul</v>
      </c>
      <c r="K28" s="224"/>
      <c r="L28" s="224"/>
      <c r="M28" s="224"/>
      <c r="N28" s="224"/>
      <c r="O28" s="224"/>
      <c r="P28" s="185"/>
      <c r="Q28" s="225"/>
      <c r="R28" s="182" t="str">
        <f ca="1">IF(ISERROR($V28),"",OFFSET('Smelter Look-up'!$C$4,$V28-4,0)&amp;"")</f>
        <v>Istanbul Gold Refinery</v>
      </c>
      <c r="S28" s="181" t="str">
        <f t="shared" ca="1" si="2"/>
        <v>TR</v>
      </c>
      <c r="T28" s="181" t="str">
        <f ca="1">IF(B28="","",IF(ISERROR(MATCH($J28,SorP!$B$1:$B$6226,0)),"",INDIRECT("'SorP'!$A$"&amp;MATCH($S28&amp;$J28,SorP!C:C,0))))</f>
        <v>TR-34</v>
      </c>
      <c r="U28" s="201"/>
      <c r="V28" s="226">
        <f ca="1">IF(C28="",NA(),IF(OR(C28="Smelter not listed",C28="Smelter not yet identified"),MATCH($B28&amp;$D28,'Smelter Look-up'!$J:$J,0),MATCH($B28&amp;$C28,'Smelter Look-up'!$J:$J,0)))</f>
        <v>124</v>
      </c>
      <c r="X28" s="227">
        <f t="shared" ca="1" si="3"/>
        <v>0</v>
      </c>
      <c r="AB28" s="228" t="str">
        <f t="shared" ca="1" si="4"/>
        <v>GoldIstanbul Gold Refinery</v>
      </c>
    </row>
    <row r="29" spans="1:28" s="227" customFormat="1" ht="20.100000000000001" customHeight="1">
      <c r="A29" s="181" t="s">
        <v>667</v>
      </c>
      <c r="B29" s="182" t="str">
        <f ca="1">IF(LEN(A29)=0,"",INDEX('Smelter Look-up'!$A:$A,MATCH($A29,'Smelter Look-up'!$E:$E,0)))</f>
        <v>Gold</v>
      </c>
      <c r="C29" s="186" t="str">
        <f ca="1">IF(LEN(A29)=0,"",INDEX('Smelter Look-up'!$C:$C,MATCH($A29,'Smelter Look-up'!$E:$E,0)))</f>
        <v>Japan Mint</v>
      </c>
      <c r="D29" s="230" t="s">
        <v>879</v>
      </c>
      <c r="E29" s="182" t="str">
        <f ca="1">IF(ISERROR($V29),"",OFFSET('Smelter Look-up'!$D$4,$V29-4,0)&amp;"")</f>
        <v>JAPAN</v>
      </c>
      <c r="F29" s="182" t="str">
        <f ca="1">IF(ISERROR($V29),"",OFFSET('Smelter Look-up'!$E$4,$V29-4,0))</f>
        <v>CID000823</v>
      </c>
      <c r="G29" s="182" t="str">
        <f ca="1">IF(C29=$X$4,IF(ISERROR($V29),"Enter smelter details","RMI"),IF(ISERROR($V29),"",OFFSET('Smelter Look-up'!$F$4,$V29-4,0)))</f>
        <v>RMI</v>
      </c>
      <c r="H29" s="183">
        <f ca="1">IF(ISERROR($V29),"",OFFSET('Smelter Look-up'!$G$4,$V29-4,0))</f>
        <v>0</v>
      </c>
      <c r="I29" s="184" t="str">
        <f ca="1">IF(ISERROR($V29),"",OFFSET('Smelter Look-up'!$H$4,$V29-4,0))</f>
        <v>Osaka</v>
      </c>
      <c r="J29" s="184" t="str">
        <f ca="1">IF(ISERROR($V29),"",OFFSET('Smelter Look-up'!$I$4,$V29-4,0))</f>
        <v>Osaka</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 ca="1">IF(C29="",NA(),IF(OR(C29="Smelter not listed",C29="Smelter not yet identified"),MATCH($B29&amp;$D29,'Smelter Look-up'!$J:$J,0),MATCH($B29&amp;$C29,'Smelter Look-up'!$J:$J,0)))</f>
        <v>127</v>
      </c>
      <c r="X29" s="227">
        <f t="shared" ca="1" si="3"/>
        <v>0</v>
      </c>
      <c r="AB29" s="228" t="str">
        <f t="shared" ca="1" si="4"/>
        <v>GoldJapan Mint</v>
      </c>
    </row>
    <row r="30" spans="1:28" s="227" customFormat="1" ht="20.100000000000001" customHeight="1">
      <c r="A30" s="181" t="s">
        <v>668</v>
      </c>
      <c r="B30" s="182" t="str">
        <f ca="1">IF(LEN(A30)=0,"",INDEX('Smelter Look-up'!$A:$A,MATCH($A30,'Smelter Look-up'!$E:$E,0)))</f>
        <v>Gold</v>
      </c>
      <c r="C30" s="186" t="str">
        <f ca="1">IF(LEN(A30)=0,"",INDEX('Smelter Look-up'!$C:$C,MATCH($A30,'Smelter Look-up'!$E:$E,0)))</f>
        <v>Jiangxi Copper Co., Ltd.</v>
      </c>
      <c r="D30" s="230" t="s">
        <v>2251</v>
      </c>
      <c r="E30" s="182" t="str">
        <f ca="1">IF(ISERROR($V30),"",OFFSET('Smelter Look-up'!$D$4,$V30-4,0)&amp;"")</f>
        <v>CHINA</v>
      </c>
      <c r="F30" s="182" t="str">
        <f ca="1">IF(ISERROR($V30),"",OFFSET('Smelter Look-up'!$E$4,$V30-4,0))</f>
        <v>CID000855</v>
      </c>
      <c r="G30" s="182" t="str">
        <f ca="1">IF(C30=$X$4,IF(ISERROR($V30),"Enter smelter details","RMI"),IF(ISERROR($V30),"",OFFSET('Smelter Look-up'!$F$4,$V30-4,0)))</f>
        <v>RMI</v>
      </c>
      <c r="H30" s="183">
        <f ca="1">IF(ISERROR($V30),"",OFFSET('Smelter Look-up'!$G$4,$V30-4,0))</f>
        <v>0</v>
      </c>
      <c r="I30" s="184" t="str">
        <f ca="1">IF(ISERROR($V30),"",OFFSET('Smelter Look-up'!$H$4,$V30-4,0))</f>
        <v>Guixi City</v>
      </c>
      <c r="J30" s="184" t="str">
        <f ca="1">IF(ISERROR($V30),"",OFFSET('Smelter Look-up'!$I$4,$V30-4,0))</f>
        <v>Jiangxi Sheng</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 ca="1">IF(C30="",NA(),IF(OR(C30="Smelter not listed",C30="Smelter not yet identified"),MATCH($B30&amp;$D30,'Smelter Look-up'!$J:$J,0),MATCH($B30&amp;$C30,'Smelter Look-up'!$J:$J,0)))</f>
        <v>129</v>
      </c>
      <c r="X30" s="227">
        <f t="shared" ca="1" si="3"/>
        <v>0</v>
      </c>
      <c r="AB30" s="228" t="str">
        <f t="shared" ca="1" si="4"/>
        <v>GoldJiangxi Copper Co., Ltd.</v>
      </c>
    </row>
    <row r="31" spans="1:28" s="227" customFormat="1" ht="20.100000000000001" customHeight="1">
      <c r="A31" s="181" t="s">
        <v>669</v>
      </c>
      <c r="B31" s="182" t="str">
        <f ca="1">IF(LEN(A31)=0,"",INDEX('Smelter Look-up'!$A:$A,MATCH($A31,'Smelter Look-up'!$E:$E,0)))</f>
        <v>Gold</v>
      </c>
      <c r="C31" s="186" t="str">
        <f ca="1">IF(LEN(A31)=0,"",INDEX('Smelter Look-up'!$C:$C,MATCH($A31,'Smelter Look-up'!$E:$E,0)))</f>
        <v>Asahi Refining USA Inc.</v>
      </c>
      <c r="D31" s="230" t="s">
        <v>2153</v>
      </c>
      <c r="E31" s="182" t="str">
        <f ca="1">IF(ISERROR($V31),"",OFFSET('Smelter Look-up'!$D$4,$V31-4,0)&amp;"")</f>
        <v>UNITED STATES OF AMERICA</v>
      </c>
      <c r="F31" s="182" t="str">
        <f ca="1">IF(ISERROR($V31),"",OFFSET('Smelter Look-up'!$E$4,$V31-4,0))</f>
        <v>CID000920</v>
      </c>
      <c r="G31" s="182" t="str">
        <f ca="1">IF(C31=$X$4,IF(ISERROR($V31),"Enter smelter details","RMI"),IF(ISERROR($V31),"",OFFSET('Smelter Look-up'!$F$4,$V31-4,0)))</f>
        <v>RMI</v>
      </c>
      <c r="H31" s="183">
        <f ca="1">IF(ISERROR($V31),"",OFFSET('Smelter Look-up'!$G$4,$V31-4,0))</f>
        <v>0</v>
      </c>
      <c r="I31" s="184" t="str">
        <f ca="1">IF(ISERROR($V31),"",OFFSET('Smelter Look-up'!$H$4,$V31-4,0))</f>
        <v>Salt Lake City</v>
      </c>
      <c r="J31" s="184" t="str">
        <f ca="1">IF(ISERROR($V31),"",OFFSET('Smelter Look-up'!$I$4,$V31-4,0))</f>
        <v>Utah</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 ca="1">IF(C31="",NA(),IF(OR(C31="Smelter not listed",C31="Smelter not yet identified"),MATCH($B31&amp;$D31,'Smelter Look-up'!$J:$J,0),MATCH($B31&amp;$C31,'Smelter Look-up'!$J:$J,0)))</f>
        <v>32</v>
      </c>
      <c r="X31" s="227">
        <f t="shared" ca="1" si="3"/>
        <v>0</v>
      </c>
      <c r="AB31" s="228" t="str">
        <f t="shared" ca="1" si="4"/>
        <v>GoldAsahi Refining USA Inc.</v>
      </c>
    </row>
    <row r="32" spans="1:28" s="227" customFormat="1" ht="20.100000000000001" customHeight="1">
      <c r="A32" s="181" t="s">
        <v>670</v>
      </c>
      <c r="B32" s="182" t="str">
        <f ca="1">IF(LEN(A32)=0,"",INDEX('Smelter Look-up'!$A:$A,MATCH($A32,'Smelter Look-up'!$E:$E,0)))</f>
        <v>Gold</v>
      </c>
      <c r="C32" s="186" t="str">
        <f ca="1">IF(LEN(A32)=0,"",INDEX('Smelter Look-up'!$C:$C,MATCH($A32,'Smelter Look-up'!$E:$E,0)))</f>
        <v>Asahi Refining Canada Ltd.</v>
      </c>
      <c r="D32" s="230" t="s">
        <v>2238</v>
      </c>
      <c r="E32" s="182" t="str">
        <f ca="1">IF(ISERROR($V32),"",OFFSET('Smelter Look-up'!$D$4,$V32-4,0)&amp;"")</f>
        <v>CANADA</v>
      </c>
      <c r="F32" s="182" t="str">
        <f ca="1">IF(ISERROR($V32),"",OFFSET('Smelter Look-up'!$E$4,$V32-4,0))</f>
        <v>CID000924</v>
      </c>
      <c r="G32" s="182" t="str">
        <f ca="1">IF(C32=$X$4,IF(ISERROR($V32),"Enter smelter details","RMI"),IF(ISERROR($V32),"",OFFSET('Smelter Look-up'!$F$4,$V32-4,0)))</f>
        <v>RMI</v>
      </c>
      <c r="H32" s="183">
        <f ca="1">IF(ISERROR($V32),"",OFFSET('Smelter Look-up'!$G$4,$V32-4,0))</f>
        <v>0</v>
      </c>
      <c r="I32" s="184" t="str">
        <f ca="1">IF(ISERROR($V32),"",OFFSET('Smelter Look-up'!$H$4,$V32-4,0))</f>
        <v>Brampton</v>
      </c>
      <c r="J32" s="184" t="str">
        <f ca="1">IF(ISERROR($V32),"",OFFSET('Smelter Look-up'!$I$4,$V32-4,0))</f>
        <v>Ontario</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 ca="1">IF(C32="",NA(),IF(OR(C32="Smelter not listed",C32="Smelter not yet identified"),MATCH($B32&amp;$D32,'Smelter Look-up'!$J:$J,0),MATCH($B32&amp;$C32,'Smelter Look-up'!$J:$J,0)))</f>
        <v>31</v>
      </c>
      <c r="X32" s="227">
        <f t="shared" ca="1" si="3"/>
        <v>0</v>
      </c>
      <c r="AB32" s="228" t="str">
        <f t="shared" ca="1" si="4"/>
        <v>GoldAsahi Refining Canada Ltd.</v>
      </c>
    </row>
    <row r="33" spans="1:28" s="227" customFormat="1" ht="20.100000000000001" customHeight="1">
      <c r="A33" s="181" t="s">
        <v>673</v>
      </c>
      <c r="B33" s="182" t="str">
        <f ca="1">IF(LEN(A33)=0,"",INDEX('Smelter Look-up'!$A:$A,MATCH($A33,'Smelter Look-up'!$E:$E,0)))</f>
        <v>Gold</v>
      </c>
      <c r="C33" s="186" t="str">
        <f ca="1">IF(LEN(A33)=0,"",INDEX('Smelter Look-up'!$C:$C,MATCH($A33,'Smelter Look-up'!$E:$E,0)))</f>
        <v>JX Nippon Mining &amp; Metals Co., Ltd.</v>
      </c>
      <c r="D33" s="230" t="s">
        <v>52</v>
      </c>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137</v>
      </c>
      <c r="X33" s="227">
        <f t="shared" ca="1" si="3"/>
        <v>0</v>
      </c>
      <c r="AB33" s="228" t="str">
        <f t="shared" ca="1" si="4"/>
        <v>GoldJX Nippon Mining &amp; Metals Co., Ltd.</v>
      </c>
    </row>
    <row r="34" spans="1:28" s="227" customFormat="1" ht="20.100000000000001" customHeight="1">
      <c r="A34" s="181" t="s">
        <v>674</v>
      </c>
      <c r="B34" s="182" t="str">
        <f ca="1">IF(LEN(A34)=0,"",INDEX('Smelter Look-up'!$A:$A,MATCH($A34,'Smelter Look-up'!$E:$E,0)))</f>
        <v>Gold</v>
      </c>
      <c r="C34" s="186" t="str">
        <f ca="1">IF(LEN(A34)=0,"",INDEX('Smelter Look-up'!$C:$C,MATCH($A34,'Smelter Look-up'!$E:$E,0)))</f>
        <v>Kazzinc</v>
      </c>
      <c r="D34" s="230" t="s">
        <v>1571</v>
      </c>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141</v>
      </c>
      <c r="X34" s="227">
        <f t="shared" ca="1" si="3"/>
        <v>0</v>
      </c>
      <c r="AB34" s="228" t="str">
        <f t="shared" ca="1" si="4"/>
        <v>GoldKazzinc</v>
      </c>
    </row>
    <row r="35" spans="1:28" s="227" customFormat="1" ht="20.100000000000001" customHeight="1">
      <c r="A35" s="181" t="s">
        <v>677</v>
      </c>
      <c r="B35" s="182" t="str">
        <f ca="1">IF(LEN(A35)=0,"",INDEX('Smelter Look-up'!$A:$A,MATCH($A35,'Smelter Look-up'!$E:$E,0)))</f>
        <v>Gold</v>
      </c>
      <c r="C35" s="186" t="str">
        <f ca="1">IF(LEN(A35)=0,"",INDEX('Smelter Look-up'!$C:$C,MATCH($A35,'Smelter Look-up'!$E:$E,0)))</f>
        <v>Kojima Chemicals Co., Ltd.</v>
      </c>
      <c r="D35" s="230" t="s">
        <v>2102</v>
      </c>
      <c r="E35" s="182" t="str">
        <f ca="1">IF(ISERROR($V35),"",OFFSET('Smelter Look-up'!$D$4,$V35-4,0)&amp;"")</f>
        <v>JAPAN</v>
      </c>
      <c r="F35" s="182" t="str">
        <f ca="1">IF(ISERROR($V35),"",OFFSET('Smelter Look-up'!$E$4,$V35-4,0))</f>
        <v>CID000981</v>
      </c>
      <c r="G35" s="182" t="str">
        <f ca="1">IF(C35=$X$4,IF(ISERROR($V35),"Enter smelter details","RMI"),IF(ISERROR($V35),"",OFFSET('Smelter Look-up'!$F$4,$V35-4,0)))</f>
        <v>RMI</v>
      </c>
      <c r="H35" s="183">
        <f ca="1">IF(ISERROR($V35),"",OFFSET('Smelter Look-up'!$G$4,$V35-4,0))</f>
        <v>0</v>
      </c>
      <c r="I35" s="184" t="str">
        <f ca="1">IF(ISERROR($V35),"",OFFSET('Smelter Look-up'!$H$4,$V35-4,0))</f>
        <v>Sayama</v>
      </c>
      <c r="J35" s="184" t="str">
        <f ca="1">IF(ISERROR($V35),"",OFFSET('Smelter Look-up'!$I$4,$V35-4,0))</f>
        <v>Saitama</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147</v>
      </c>
      <c r="X35" s="227">
        <f t="shared" ca="1" si="3"/>
        <v>0</v>
      </c>
      <c r="AB35" s="228" t="str">
        <f t="shared" ca="1" si="4"/>
        <v>GoldKojima Chemicals Co., Ltd.</v>
      </c>
    </row>
    <row r="36" spans="1:28" s="227" customFormat="1" ht="20.100000000000001" customHeight="1">
      <c r="A36" s="181" t="s">
        <v>681</v>
      </c>
      <c r="B36" s="182" t="str">
        <f ca="1">IF(LEN(A36)=0,"",INDEX('Smelter Look-up'!$A:$A,MATCH($A36,'Smelter Look-up'!$E:$E,0)))</f>
        <v>Gold</v>
      </c>
      <c r="C36" s="186" t="str">
        <f ca="1">IF(LEN(A36)=0,"",INDEX('Smelter Look-up'!$C:$C,MATCH($A36,'Smelter Look-up'!$E:$E,0)))</f>
        <v>LS MnM Inc.</v>
      </c>
      <c r="D36" s="230" t="s">
        <v>15831</v>
      </c>
      <c r="E36" s="182" t="str">
        <f ca="1">IF(ISERROR($V36),"",OFFSET('Smelter Look-up'!$D$4,$V36-4,0)&amp;"")</f>
        <v>KOREA, REPUBLIC OF</v>
      </c>
      <c r="F36" s="182" t="str">
        <f ca="1">IF(ISERROR($V36),"",OFFSET('Smelter Look-up'!$E$4,$V36-4,0))</f>
        <v>CID001078</v>
      </c>
      <c r="G36" s="182" t="str">
        <f ca="1">IF(C36=$X$4,IF(ISERROR($V36),"Enter smelter details","RMI"),IF(ISERROR($V36),"",OFFSET('Smelter Look-up'!$F$4,$V36-4,0)))</f>
        <v>RMI</v>
      </c>
      <c r="H36" s="183">
        <f ca="1">IF(ISERROR($V36),"",OFFSET('Smelter Look-up'!$G$4,$V36-4,0))</f>
        <v>0</v>
      </c>
      <c r="I36" s="184" t="str">
        <f ca="1">IF(ISERROR($V36),"",OFFSET('Smelter Look-up'!$H$4,$V36-4,0))</f>
        <v>Onsan-eup</v>
      </c>
      <c r="J36" s="184" t="str">
        <f ca="1">IF(ISERROR($V36),"",OFFSET('Smelter Look-up'!$I$4,$V36-4,0))</f>
        <v>Ulsan-gwangyeoksi</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 ca="1">IF(C36="",NA(),IF(OR(C36="Smelter not listed",C36="Smelter not yet identified"),MATCH($B36&amp;$D36,'Smelter Look-up'!$J:$J,0),MATCH($B36&amp;$C36,'Smelter Look-up'!$J:$J,0)))</f>
        <v>163</v>
      </c>
      <c r="X36" s="227">
        <f t="shared" ca="1" si="3"/>
        <v>0</v>
      </c>
      <c r="AB36" s="228" t="str">
        <f t="shared" ca="1" si="4"/>
        <v>GoldLS MnM Inc.</v>
      </c>
    </row>
    <row r="37" spans="1:28" s="227" customFormat="1" ht="20.100000000000001" customHeight="1">
      <c r="A37" s="181" t="s">
        <v>684</v>
      </c>
      <c r="B37" s="182" t="str">
        <f ca="1">IF(LEN(A37)=0,"",INDEX('Smelter Look-up'!$A:$A,MATCH($A37,'Smelter Look-up'!$E:$E,0)))</f>
        <v>Gold</v>
      </c>
      <c r="C37" s="186" t="str">
        <f ca="1">IF(LEN(A37)=0,"",INDEX('Smelter Look-up'!$C:$C,MATCH($A37,'Smelter Look-up'!$E:$E,0)))</f>
        <v>Materion</v>
      </c>
      <c r="D37" s="230" t="s">
        <v>881</v>
      </c>
      <c r="E37" s="182" t="str">
        <f ca="1">IF(ISERROR($V37),"",OFFSET('Smelter Look-up'!$D$4,$V37-4,0)&amp;"")</f>
        <v>UNITED STATES OF AMERICA</v>
      </c>
      <c r="F37" s="182" t="str">
        <f ca="1">IF(ISERROR($V37),"",OFFSET('Smelter Look-up'!$E$4,$V37-4,0))</f>
        <v>CID001113</v>
      </c>
      <c r="G37" s="182" t="str">
        <f ca="1">IF(C37=$X$4,IF(ISERROR($V37),"Enter smelter details","RMI"),IF(ISERROR($V37),"",OFFSET('Smelter Look-up'!$F$4,$V37-4,0)))</f>
        <v>RMI</v>
      </c>
      <c r="H37" s="183">
        <f ca="1">IF(ISERROR($V37),"",OFFSET('Smelter Look-up'!$G$4,$V37-4,0))</f>
        <v>0</v>
      </c>
      <c r="I37" s="184" t="str">
        <f ca="1">IF(ISERROR($V37),"",OFFSET('Smelter Look-up'!$H$4,$V37-4,0))</f>
        <v>Buffalo</v>
      </c>
      <c r="J37" s="184" t="str">
        <f ca="1">IF(ISERROR($V37),"",OFFSET('Smelter Look-up'!$I$4,$V37-4,0))</f>
        <v>New York</v>
      </c>
      <c r="K37" s="224"/>
      <c r="L37" s="224"/>
      <c r="M37" s="224"/>
      <c r="N37" s="224"/>
      <c r="O37" s="224"/>
      <c r="P37" s="185"/>
      <c r="Q37" s="225"/>
      <c r="R37" s="182" t="str">
        <f ca="1">IF(ISERROR($V37),"",OFFSET('Smelter Look-up'!$C$4,$V37-4,0)&amp;"")</f>
        <v>Materion</v>
      </c>
      <c r="S37" s="181" t="str">
        <f t="shared" ca="1" si="2"/>
        <v>US</v>
      </c>
      <c r="T37" s="181" t="str">
        <f ca="1">IF(B37="","",IF(ISERROR(MATCH($J37,SorP!$B$1:$B$6226,0)),"",INDIRECT("'SorP'!$A$"&amp;MATCH($S37&amp;$J37,SorP!C:C,0))))</f>
        <v>US-NY</v>
      </c>
      <c r="U37" s="201"/>
      <c r="V37" s="226">
        <f ca="1">IF(C37="",NA(),IF(OR(C37="Smelter not listed",C37="Smelter not yet identified"),MATCH($B37&amp;$D37,'Smelter Look-up'!$J:$J,0),MATCH($B37&amp;$C37,'Smelter Look-up'!$J:$J,0)))</f>
        <v>169</v>
      </c>
      <c r="X37" s="227">
        <f t="shared" ca="1" si="3"/>
        <v>0</v>
      </c>
      <c r="AB37" s="228" t="str">
        <f t="shared" ca="1" si="4"/>
        <v>GoldMaterion</v>
      </c>
    </row>
    <row r="38" spans="1:28" s="227" customFormat="1" ht="20.100000000000001" customHeight="1">
      <c r="A38" s="181" t="s">
        <v>685</v>
      </c>
      <c r="B38" s="182" t="str">
        <f ca="1">IF(LEN(A38)=0,"",INDEX('Smelter Look-up'!$A:$A,MATCH($A38,'Smelter Look-up'!$E:$E,0)))</f>
        <v>Gold</v>
      </c>
      <c r="C38" s="186" t="str">
        <f ca="1">IF(LEN(A38)=0,"",INDEX('Smelter Look-up'!$C:$C,MATCH($A38,'Smelter Look-up'!$E:$E,0)))</f>
        <v>Matsuda Sangyo Co., Ltd.</v>
      </c>
      <c r="D38" s="230" t="s">
        <v>53</v>
      </c>
      <c r="E38" s="182" t="str">
        <f ca="1">IF(ISERROR($V38),"",OFFSET('Smelter Look-up'!$D$4,$V38-4,0)&amp;"")</f>
        <v>JAPAN</v>
      </c>
      <c r="F38" s="182" t="str">
        <f ca="1">IF(ISERROR($V38),"",OFFSET('Smelter Look-up'!$E$4,$V38-4,0))</f>
        <v>CID001119</v>
      </c>
      <c r="G38" s="182" t="str">
        <f ca="1">IF(C38=$X$4,IF(ISERROR($V38),"Enter smelter details","RMI"),IF(ISERROR($V38),"",OFFSET('Smelter Look-up'!$F$4,$V38-4,0)))</f>
        <v>RMI</v>
      </c>
      <c r="H38" s="183">
        <f ca="1">IF(ISERROR($V38),"",OFFSET('Smelter Look-up'!$G$4,$V38-4,0))</f>
        <v>0</v>
      </c>
      <c r="I38" s="184" t="str">
        <f ca="1">IF(ISERROR($V38),"",OFFSET('Smelter Look-up'!$H$4,$V38-4,0))</f>
        <v>Iruma</v>
      </c>
      <c r="J38" s="184" t="str">
        <f ca="1">IF(ISERROR($V38),"",OFFSET('Smelter Look-up'!$I$4,$V38-4,0))</f>
        <v>Saitama</v>
      </c>
      <c r="K38" s="224"/>
      <c r="L38" s="224"/>
      <c r="M38" s="224"/>
      <c r="N38" s="224"/>
      <c r="O38" s="224"/>
      <c r="P38" s="185"/>
      <c r="Q38" s="225"/>
      <c r="R38" s="182" t="str">
        <f ca="1">IF(ISERROR($V38),"",OFFSET('Smelter Look-up'!$C$4,$V38-4,0)&amp;"")</f>
        <v>Matsuda Sangyo Co., Ltd.</v>
      </c>
      <c r="S38" s="181" t="str">
        <f t="shared" ref="S38:S68" ca="1" si="5">IF(B38="","",IF(ISERROR(MATCH($E38,CL,0)),"Unknown",INDIRECT("'C'!$A$"&amp;MATCH($E38,CL,0)+1)))</f>
        <v>JP</v>
      </c>
      <c r="T38" s="181" t="str">
        <f ca="1">IF(B38="","",IF(ISERROR(MATCH($J38,SorP!$B$1:$B$6226,0)),"",INDIRECT("'SorP'!$A$"&amp;MATCH($S38&amp;$J38,SorP!C:C,0))))</f>
        <v>JP-11</v>
      </c>
      <c r="U38" s="201"/>
      <c r="V38" s="226">
        <f ca="1">IF(C38="",NA(),IF(OR(C38="Smelter not listed",C38="Smelter not yet identified"),MATCH($B38&amp;$D38,'Smelter Look-up'!$J:$J,0),MATCH($B38&amp;$C38,'Smelter Look-up'!$J:$J,0)))</f>
        <v>170</v>
      </c>
      <c r="X38" s="227">
        <f t="shared" ref="X38:X68" ca="1" si="6">IF(AND(C38="Smelter not listed",OR(LEN(D38)=0,LEN(E38)=0)),1,0)</f>
        <v>0</v>
      </c>
      <c r="AB38" s="228" t="str">
        <f t="shared" ref="AB38:AB68" ca="1" si="7">B38&amp;C38</f>
        <v>GoldMatsuda Sangyo Co., Ltd.</v>
      </c>
    </row>
    <row r="39" spans="1:28" s="227" customFormat="1" ht="20.100000000000001" customHeight="1">
      <c r="A39" s="181" t="s">
        <v>686</v>
      </c>
      <c r="B39" s="182" t="str">
        <f ca="1">IF(LEN(A39)=0,"",INDEX('Smelter Look-up'!$A:$A,MATCH($A39,'Smelter Look-up'!$E:$E,0)))</f>
        <v>Gold</v>
      </c>
      <c r="C39" s="186" t="str">
        <f ca="1">IF(LEN(A39)=0,"",INDEX('Smelter Look-up'!$C:$C,MATCH($A39,'Smelter Look-up'!$E:$E,0)))</f>
        <v>Metalor Technologies (Hong Kong) Ltd.</v>
      </c>
      <c r="D39" s="230" t="s">
        <v>2105</v>
      </c>
      <c r="E39" s="182" t="str">
        <f ca="1">IF(ISERROR($V39),"",OFFSET('Smelter Look-up'!$D$4,$V39-4,0)&amp;"")</f>
        <v>CHINA</v>
      </c>
      <c r="F39" s="182" t="str">
        <f ca="1">IF(ISERROR($V39),"",OFFSET('Smelter Look-up'!$E$4,$V39-4,0))</f>
        <v>CID001149</v>
      </c>
      <c r="G39" s="182" t="str">
        <f ca="1">IF(C39=$X$4,IF(ISERROR($V39),"Enter smelter details","RMI"),IF(ISERROR($V39),"",OFFSET('Smelter Look-up'!$F$4,$V39-4,0)))</f>
        <v>RMI</v>
      </c>
      <c r="H39" s="183">
        <f ca="1">IF(ISERROR($V39),"",OFFSET('Smelter Look-up'!$G$4,$V39-4,0))</f>
        <v>0</v>
      </c>
      <c r="I39" s="184" t="str">
        <f ca="1">IF(ISERROR($V39),"",OFFSET('Smelter Look-up'!$H$4,$V39-4,0))</f>
        <v>Kwai Chung</v>
      </c>
      <c r="J39" s="184" t="str">
        <f ca="1">IF(ISERROR($V39),"",OFFSET('Smelter Look-up'!$I$4,$V39-4,0))</f>
        <v>Hong Kong SAR</v>
      </c>
      <c r="K39" s="224"/>
      <c r="L39" s="224"/>
      <c r="M39" s="224"/>
      <c r="N39" s="224"/>
      <c r="O39" s="224"/>
      <c r="P39" s="185"/>
      <c r="Q39" s="225"/>
      <c r="R39" s="182" t="str">
        <f ca="1">IF(ISERROR($V39),"",OFFSET('Smelter Look-up'!$C$4,$V39-4,0)&amp;"")</f>
        <v>Metalor Technologies (Hong Kong) Ltd.</v>
      </c>
      <c r="S39" s="181" t="str">
        <f t="shared" ca="1" si="5"/>
        <v>CN</v>
      </c>
      <c r="T39" s="181" t="str">
        <f ca="1">IF(B39="","",IF(ISERROR(MATCH($J39,SorP!$B$1:$B$6226,0)),"",INDIRECT("'SorP'!$A$"&amp;MATCH($S39&amp;$J39,SorP!C:C,0))))</f>
        <v>CN-HK</v>
      </c>
      <c r="U39" s="201"/>
      <c r="V39" s="226">
        <f ca="1">IF(C39="",NA(),IF(OR(C39="Smelter not listed",C39="Smelter not yet identified"),MATCH($B39&amp;$D39,'Smelter Look-up'!$J:$J,0),MATCH($B39&amp;$C39,'Smelter Look-up'!$J:$J,0)))</f>
        <v>178</v>
      </c>
      <c r="X39" s="227">
        <f t="shared" ca="1" si="6"/>
        <v>0</v>
      </c>
      <c r="AB39" s="228" t="str">
        <f t="shared" ca="1" si="7"/>
        <v>GoldMetalor Technologies (Hong Kong) Ltd.</v>
      </c>
    </row>
    <row r="40" spans="1:28" s="227" customFormat="1" ht="20.100000000000001" customHeight="1">
      <c r="A40" s="181" t="s">
        <v>687</v>
      </c>
      <c r="B40" s="182" t="str">
        <f ca="1">IF(LEN(A40)=0,"",INDEX('Smelter Look-up'!$A:$A,MATCH($A40,'Smelter Look-up'!$E:$E,0)))</f>
        <v>Gold</v>
      </c>
      <c r="C40" s="186" t="str">
        <f ca="1">IF(LEN(A40)=0,"",INDEX('Smelter Look-up'!$C:$C,MATCH($A40,'Smelter Look-up'!$E:$E,0)))</f>
        <v>Metalor Technologies (Singapore) Pte., Ltd.</v>
      </c>
      <c r="D40" s="230" t="s">
        <v>2106</v>
      </c>
      <c r="E40" s="182" t="str">
        <f ca="1">IF(ISERROR($V40),"",OFFSET('Smelter Look-up'!$D$4,$V40-4,0)&amp;"")</f>
        <v>SINGAPORE</v>
      </c>
      <c r="F40" s="182" t="str">
        <f ca="1">IF(ISERROR($V40),"",OFFSET('Smelter Look-up'!$E$4,$V40-4,0))</f>
        <v>CID001152</v>
      </c>
      <c r="G40" s="182" t="str">
        <f ca="1">IF(C40=$X$4,IF(ISERROR($V40),"Enter smelter details","RMI"),IF(ISERROR($V40),"",OFFSET('Smelter Look-up'!$F$4,$V40-4,0)))</f>
        <v>RMI</v>
      </c>
      <c r="H40" s="183">
        <f ca="1">IF(ISERROR($V40),"",OFFSET('Smelter Look-up'!$G$4,$V40-4,0))</f>
        <v>0</v>
      </c>
      <c r="I40" s="184" t="str">
        <f ca="1">IF(ISERROR($V40),"",OFFSET('Smelter Look-up'!$H$4,$V40-4,0))</f>
        <v>Singapore</v>
      </c>
      <c r="J40" s="184" t="str">
        <f ca="1">IF(ISERROR($V40),"",OFFSET('Smelter Look-up'!$I$4,$V40-4,0))</f>
        <v>South West</v>
      </c>
      <c r="K40" s="224"/>
      <c r="L40" s="224"/>
      <c r="M40" s="224"/>
      <c r="N40" s="224"/>
      <c r="O40" s="224"/>
      <c r="P40" s="185"/>
      <c r="Q40" s="225"/>
      <c r="R40" s="182" t="str">
        <f ca="1">IF(ISERROR($V40),"",OFFSET('Smelter Look-up'!$C$4,$V40-4,0)&amp;"")</f>
        <v>Metalor Technologies (Singapore) Pte., Ltd.</v>
      </c>
      <c r="S40" s="181" t="str">
        <f t="shared" ca="1" si="5"/>
        <v>SG</v>
      </c>
      <c r="T40" s="181" t="str">
        <f ca="1">IF(B40="","",IF(ISERROR(MATCH($J40,SorP!$B$1:$B$6226,0)),"",INDIRECT("'SorP'!$A$"&amp;MATCH($S40&amp;$J40,SorP!C:C,0))))</f>
        <v>SG-05</v>
      </c>
      <c r="U40" s="201"/>
      <c r="V40" s="226">
        <f ca="1">IF(C40="",NA(),IF(OR(C40="Smelter not listed",C40="Smelter not yet identified"),MATCH($B40&amp;$D40,'Smelter Look-up'!$J:$J,0),MATCH($B40&amp;$C40,'Smelter Look-up'!$J:$J,0)))</f>
        <v>179</v>
      </c>
      <c r="X40" s="227">
        <f t="shared" ca="1" si="6"/>
        <v>0</v>
      </c>
      <c r="AB40" s="228" t="str">
        <f t="shared" ca="1" si="7"/>
        <v>GoldMetalor Technologies (Singapore) Pte., Ltd.</v>
      </c>
    </row>
    <row r="41" spans="1:28" s="227" customFormat="1" ht="20.100000000000001" customHeight="1">
      <c r="A41" s="181" t="s">
        <v>688</v>
      </c>
      <c r="B41" s="182" t="str">
        <f ca="1">IF(LEN(A41)=0,"",INDEX('Smelter Look-up'!$A:$A,MATCH($A41,'Smelter Look-up'!$E:$E,0)))</f>
        <v>Gold</v>
      </c>
      <c r="C41" s="186" t="str">
        <f ca="1">IF(LEN(A41)=0,"",INDEX('Smelter Look-up'!$C:$C,MATCH($A41,'Smelter Look-up'!$E:$E,0)))</f>
        <v>Metalor Technologies S.A.</v>
      </c>
      <c r="D41" s="230" t="s">
        <v>2257</v>
      </c>
      <c r="E41" s="182" t="str">
        <f ca="1">IF(ISERROR($V41),"",OFFSET('Smelter Look-up'!$D$4,$V41-4,0)&amp;"")</f>
        <v>SWITZERLAND</v>
      </c>
      <c r="F41" s="182" t="str">
        <f ca="1">IF(ISERROR($V41),"",OFFSET('Smelter Look-up'!$E$4,$V41-4,0))</f>
        <v>CID001153</v>
      </c>
      <c r="G41" s="182" t="str">
        <f ca="1">IF(C41=$X$4,IF(ISERROR($V41),"Enter smelter details","RMI"),IF(ISERROR($V41),"",OFFSET('Smelter Look-up'!$F$4,$V41-4,0)))</f>
        <v>RMI</v>
      </c>
      <c r="H41" s="183">
        <f ca="1">IF(ISERROR($V41),"",OFFSET('Smelter Look-up'!$G$4,$V41-4,0))</f>
        <v>0</v>
      </c>
      <c r="I41" s="184" t="str">
        <f ca="1">IF(ISERROR($V41),"",OFFSET('Smelter Look-up'!$H$4,$V41-4,0))</f>
        <v>Marin</v>
      </c>
      <c r="J41" s="184" t="str">
        <f ca="1">IF(ISERROR($V41),"",OFFSET('Smelter Look-up'!$I$4,$V41-4,0))</f>
        <v>Neuchâtel</v>
      </c>
      <c r="K41" s="224"/>
      <c r="L41" s="224"/>
      <c r="M41" s="224"/>
      <c r="N41" s="224"/>
      <c r="O41" s="224"/>
      <c r="P41" s="185"/>
      <c r="Q41" s="225"/>
      <c r="R41" s="182" t="str">
        <f ca="1">IF(ISERROR($V41),"",OFFSET('Smelter Look-up'!$C$4,$V41-4,0)&amp;"")</f>
        <v>Metalor Technologies S.A.</v>
      </c>
      <c r="S41" s="181" t="str">
        <f t="shared" ca="1" si="5"/>
        <v>CH</v>
      </c>
      <c r="T41" s="181" t="str">
        <f ca="1">IF(B41="","",IF(ISERROR(MATCH($J41,SorP!$B$1:$B$6226,0)),"",INDIRECT("'SorP'!$A$"&amp;MATCH($S41&amp;$J41,SorP!C:C,0))))</f>
        <v>CH-NE</v>
      </c>
      <c r="U41" s="201"/>
      <c r="V41" s="226">
        <f ca="1">IF(C41="",NA(),IF(OR(C41="Smelter not listed",C41="Smelter not yet identified"),MATCH($B41&amp;$D41,'Smelter Look-up'!$J:$J,0),MATCH($B41&amp;$C41,'Smelter Look-up'!$J:$J,0)))</f>
        <v>181</v>
      </c>
      <c r="X41" s="227">
        <f t="shared" ca="1" si="6"/>
        <v>0</v>
      </c>
      <c r="AB41" s="228" t="str">
        <f t="shared" ca="1" si="7"/>
        <v>GoldMetalor Technologies S.A.</v>
      </c>
    </row>
    <row r="42" spans="1:28" s="227" customFormat="1" ht="20.100000000000001" customHeight="1">
      <c r="A42" s="181" t="s">
        <v>689</v>
      </c>
      <c r="B42" s="182" t="str">
        <f ca="1">IF(LEN(A42)=0,"",INDEX('Smelter Look-up'!$A:$A,MATCH($A42,'Smelter Look-up'!$E:$E,0)))</f>
        <v>Gold</v>
      </c>
      <c r="C42" s="186" t="str">
        <f ca="1">IF(LEN(A42)=0,"",INDEX('Smelter Look-up'!$C:$C,MATCH($A42,'Smelter Look-up'!$E:$E,0)))</f>
        <v>Metalor USA Refining Corporation</v>
      </c>
      <c r="D42" s="230" t="s">
        <v>1195</v>
      </c>
      <c r="E42" s="182" t="str">
        <f ca="1">IF(ISERROR($V42),"",OFFSET('Smelter Look-up'!$D$4,$V42-4,0)&amp;"")</f>
        <v>UNITED STATES OF AMERICA</v>
      </c>
      <c r="F42" s="182" t="str">
        <f ca="1">IF(ISERROR($V42),"",OFFSET('Smelter Look-up'!$E$4,$V42-4,0))</f>
        <v>CID001157</v>
      </c>
      <c r="G42" s="182" t="str">
        <f ca="1">IF(C42=$X$4,IF(ISERROR($V42),"Enter smelter details","RMI"),IF(ISERROR($V42),"",OFFSET('Smelter Look-up'!$F$4,$V42-4,0)))</f>
        <v>RMI</v>
      </c>
      <c r="H42" s="183">
        <f ca="1">IF(ISERROR($V42),"",OFFSET('Smelter Look-up'!$G$4,$V42-4,0))</f>
        <v>0</v>
      </c>
      <c r="I42" s="184" t="str">
        <f ca="1">IF(ISERROR($V42),"",OFFSET('Smelter Look-up'!$H$4,$V42-4,0))</f>
        <v>North Attleboro</v>
      </c>
      <c r="J42" s="184" t="str">
        <f ca="1">IF(ISERROR($V42),"",OFFSET('Smelter Look-up'!$I$4,$V42-4,0))</f>
        <v>Massachusetts</v>
      </c>
      <c r="K42" s="224"/>
      <c r="L42" s="224"/>
      <c r="M42" s="224"/>
      <c r="N42" s="224"/>
      <c r="O42" s="224"/>
      <c r="P42" s="185"/>
      <c r="Q42" s="225"/>
      <c r="R42" s="182" t="str">
        <f ca="1">IF(ISERROR($V42),"",OFFSET('Smelter Look-up'!$C$4,$V42-4,0)&amp;"")</f>
        <v>Metalor USA Refining Corporation</v>
      </c>
      <c r="S42" s="181" t="str">
        <f t="shared" ca="1" si="5"/>
        <v>US</v>
      </c>
      <c r="T42" s="181" t="str">
        <f ca="1">IF(B42="","",IF(ISERROR(MATCH($J42,SorP!$B$1:$B$6226,0)),"",INDIRECT("'SorP'!$A$"&amp;MATCH($S42&amp;$J42,SorP!C:C,0))))</f>
        <v>US-MA</v>
      </c>
      <c r="U42" s="201"/>
      <c r="V42" s="226">
        <f ca="1">IF(C42="",NA(),IF(OR(C42="Smelter not listed",C42="Smelter not yet identified"),MATCH($B42&amp;$D42,'Smelter Look-up'!$J:$J,0),MATCH($B42&amp;$C42,'Smelter Look-up'!$J:$J,0)))</f>
        <v>182</v>
      </c>
      <c r="X42" s="227">
        <f t="shared" ca="1" si="6"/>
        <v>0</v>
      </c>
      <c r="AB42" s="228" t="str">
        <f t="shared" ca="1" si="7"/>
        <v>GoldMetalor USA Refining Corporation</v>
      </c>
    </row>
    <row r="43" spans="1:28" s="227" customFormat="1" ht="20.100000000000001" customHeight="1">
      <c r="A43" s="181" t="s">
        <v>690</v>
      </c>
      <c r="B43" s="182" t="str">
        <f ca="1">IF(LEN(A43)=0,"",INDEX('Smelter Look-up'!$A:$A,MATCH($A43,'Smelter Look-up'!$E:$E,0)))</f>
        <v>Gold</v>
      </c>
      <c r="C43" s="186" t="str">
        <f ca="1">IF(LEN(A43)=0,"",INDEX('Smelter Look-up'!$C:$C,MATCH($A43,'Smelter Look-up'!$E:$E,0)))</f>
        <v>Metalurgica Met-Mex Penoles S.A. De C.V.</v>
      </c>
      <c r="D43" s="230" t="s">
        <v>2094</v>
      </c>
      <c r="E43" s="182" t="str">
        <f ca="1">IF(ISERROR($V43),"",OFFSET('Smelter Look-up'!$D$4,$V43-4,0)&amp;"")</f>
        <v>MEXICO</v>
      </c>
      <c r="F43" s="182" t="str">
        <f ca="1">IF(ISERROR($V43),"",OFFSET('Smelter Look-up'!$E$4,$V43-4,0))</f>
        <v>CID001161</v>
      </c>
      <c r="G43" s="182" t="str">
        <f ca="1">IF(C43=$X$4,IF(ISERROR($V43),"Enter smelter details","RMI"),IF(ISERROR($V43),"",OFFSET('Smelter Look-up'!$F$4,$V43-4,0)))</f>
        <v>RMI</v>
      </c>
      <c r="H43" s="183">
        <f ca="1">IF(ISERROR($V43),"",OFFSET('Smelter Look-up'!$G$4,$V43-4,0))</f>
        <v>0</v>
      </c>
      <c r="I43" s="184" t="str">
        <f ca="1">IF(ISERROR($V43),"",OFFSET('Smelter Look-up'!$H$4,$V43-4,0))</f>
        <v>Torreon</v>
      </c>
      <c r="J43" s="184" t="str">
        <f ca="1">IF(ISERROR($V43),"",OFFSET('Smelter Look-up'!$I$4,$V43-4,0))</f>
        <v>Coahuila de Zaragoza</v>
      </c>
      <c r="K43" s="224"/>
      <c r="L43" s="224"/>
      <c r="M43" s="224"/>
      <c r="N43" s="224"/>
      <c r="O43" s="224"/>
      <c r="P43" s="185"/>
      <c r="Q43" s="225"/>
      <c r="R43" s="182" t="str">
        <f ca="1">IF(ISERROR($V43),"",OFFSET('Smelter Look-up'!$C$4,$V43-4,0)&amp;"")</f>
        <v>Metalurgica Met-Mex Penoles S.A. De C.V.</v>
      </c>
      <c r="S43" s="181" t="str">
        <f t="shared" ca="1" si="5"/>
        <v>MX</v>
      </c>
      <c r="T43" s="181" t="str">
        <f ca="1">IF(B43="","",IF(ISERROR(MATCH($J43,SorP!$B$1:$B$6226,0)),"",INDIRECT("'SorP'!$A$"&amp;MATCH($S43&amp;$J43,SorP!C:C,0))))</f>
        <v>MX-COA</v>
      </c>
      <c r="U43" s="201"/>
      <c r="V43" s="226">
        <f ca="1">IF(C43="",NA(),IF(OR(C43="Smelter not listed",C43="Smelter not yet identified"),MATCH($B43&amp;$D43,'Smelter Look-up'!$J:$J,0),MATCH($B43&amp;$C43,'Smelter Look-up'!$J:$J,0)))</f>
        <v>183</v>
      </c>
      <c r="X43" s="227">
        <f t="shared" ca="1" si="6"/>
        <v>0</v>
      </c>
      <c r="AB43" s="228" t="str">
        <f t="shared" ca="1" si="7"/>
        <v>GoldMetalurgica Met-Mex Penoles S.A. De C.V.</v>
      </c>
    </row>
    <row r="44" spans="1:28" s="227" customFormat="1" ht="20.100000000000001" customHeight="1">
      <c r="A44" s="181" t="s">
        <v>691</v>
      </c>
      <c r="B44" s="182" t="str">
        <f ca="1">IF(LEN(A44)=0,"",INDEX('Smelter Look-up'!$A:$A,MATCH($A44,'Smelter Look-up'!$E:$E,0)))</f>
        <v>Gold</v>
      </c>
      <c r="C44" s="186" t="str">
        <f ca="1">IF(LEN(A44)=0,"",INDEX('Smelter Look-up'!$C:$C,MATCH($A44,'Smelter Look-up'!$E:$E,0)))</f>
        <v>Mitsubishi Materials Corporation</v>
      </c>
      <c r="D44" s="230" t="s">
        <v>1131</v>
      </c>
      <c r="E44" s="182" t="str">
        <f ca="1">IF(ISERROR($V44),"",OFFSET('Smelter Look-up'!$D$4,$V44-4,0)&amp;"")</f>
        <v>JAPAN</v>
      </c>
      <c r="F44" s="182" t="str">
        <f ca="1">IF(ISERROR($V44),"",OFFSET('Smelter Look-up'!$E$4,$V44-4,0))</f>
        <v>CID001188</v>
      </c>
      <c r="G44" s="182" t="str">
        <f ca="1">IF(C44=$X$4,IF(ISERROR($V44),"Enter smelter details","RMI"),IF(ISERROR($V44),"",OFFSET('Smelter Look-up'!$F$4,$V44-4,0)))</f>
        <v>RMI</v>
      </c>
      <c r="H44" s="183">
        <f ca="1">IF(ISERROR($V44),"",OFFSET('Smelter Look-up'!$G$4,$V44-4,0))</f>
        <v>0</v>
      </c>
      <c r="I44" s="184" t="str">
        <f ca="1">IF(ISERROR($V44),"",OFFSET('Smelter Look-up'!$H$4,$V44-4,0))</f>
        <v>Tokyo</v>
      </c>
      <c r="J44" s="184" t="str">
        <f ca="1">IF(ISERROR($V44),"",OFFSET('Smelter Look-up'!$I$4,$V44-4,0))</f>
        <v>Tokyo</v>
      </c>
      <c r="K44" s="224"/>
      <c r="L44" s="224"/>
      <c r="M44" s="224"/>
      <c r="N44" s="224"/>
      <c r="O44" s="224"/>
      <c r="P44" s="185"/>
      <c r="Q44" s="225"/>
      <c r="R44" s="182" t="str">
        <f ca="1">IF(ISERROR($V44),"",OFFSET('Smelter Look-up'!$C$4,$V44-4,0)&amp;"")</f>
        <v>Mitsubishi Materials Corporation</v>
      </c>
      <c r="S44" s="181" t="str">
        <f t="shared" ca="1" si="5"/>
        <v>JP</v>
      </c>
      <c r="T44" s="181" t="str">
        <f ca="1">IF(B44="","",IF(ISERROR(MATCH($J44,SorP!$B$1:$B$6226,0)),"",INDIRECT("'SorP'!$A$"&amp;MATCH($S44&amp;$J44,SorP!C:C,0))))</f>
        <v>JP-13</v>
      </c>
      <c r="U44" s="201"/>
      <c r="V44" s="226">
        <f ca="1">IF(C44="",NA(),IF(OR(C44="Smelter not listed",C44="Smelter not yet identified"),MATCH($B44&amp;$D44,'Smelter Look-up'!$J:$J,0),MATCH($B44&amp;$C44,'Smelter Look-up'!$J:$J,0)))</f>
        <v>189</v>
      </c>
      <c r="X44" s="227">
        <f t="shared" ca="1" si="6"/>
        <v>0</v>
      </c>
      <c r="AB44" s="228" t="str">
        <f t="shared" ca="1" si="7"/>
        <v>GoldMitsubishi Materials Corporation</v>
      </c>
    </row>
    <row r="45" spans="1:28" s="227" customFormat="1" ht="20.100000000000001" customHeight="1">
      <c r="A45" s="181" t="s">
        <v>692</v>
      </c>
      <c r="B45" s="182" t="str">
        <f ca="1">IF(LEN(A45)=0,"",INDEX('Smelter Look-up'!$A:$A,MATCH($A45,'Smelter Look-up'!$E:$E,0)))</f>
        <v>Gold</v>
      </c>
      <c r="C45" s="186" t="str">
        <f ca="1">IF(LEN(A45)=0,"",INDEX('Smelter Look-up'!$C:$C,MATCH($A45,'Smelter Look-up'!$E:$E,0)))</f>
        <v>Mitsui Mining and Smelting Co., Ltd.</v>
      </c>
      <c r="D45" s="230" t="s">
        <v>1196</v>
      </c>
      <c r="E45" s="182" t="str">
        <f ca="1">IF(ISERROR($V45),"",OFFSET('Smelter Look-up'!$D$4,$V45-4,0)&amp;"")</f>
        <v>JAPAN</v>
      </c>
      <c r="F45" s="182" t="str">
        <f ca="1">IF(ISERROR($V45),"",OFFSET('Smelter Look-up'!$E$4,$V45-4,0))</f>
        <v>CID001193</v>
      </c>
      <c r="G45" s="182" t="str">
        <f ca="1">IF(C45=$X$4,IF(ISERROR($V45),"Enter smelter details","RMI"),IF(ISERROR($V45),"",OFFSET('Smelter Look-up'!$F$4,$V45-4,0)))</f>
        <v>RMI</v>
      </c>
      <c r="H45" s="183">
        <f ca="1">IF(ISERROR($V45),"",OFFSET('Smelter Look-up'!$G$4,$V45-4,0))</f>
        <v>0</v>
      </c>
      <c r="I45" s="184" t="str">
        <f ca="1">IF(ISERROR($V45),"",OFFSET('Smelter Look-up'!$H$4,$V45-4,0))</f>
        <v>Takehara</v>
      </c>
      <c r="J45" s="184" t="str">
        <f ca="1">IF(ISERROR($V45),"",OFFSET('Smelter Look-up'!$I$4,$V45-4,0))</f>
        <v>Hiroshima</v>
      </c>
      <c r="K45" s="224"/>
      <c r="L45" s="224"/>
      <c r="M45" s="224"/>
      <c r="N45" s="224"/>
      <c r="O45" s="224"/>
      <c r="P45" s="185"/>
      <c r="Q45" s="225"/>
      <c r="R45" s="182" t="str">
        <f ca="1">IF(ISERROR($V45),"",OFFSET('Smelter Look-up'!$C$4,$V45-4,0)&amp;"")</f>
        <v>Mitsui Mining and Smelting Co., Ltd.</v>
      </c>
      <c r="S45" s="181" t="str">
        <f t="shared" ca="1" si="5"/>
        <v>JP</v>
      </c>
      <c r="T45" s="181" t="str">
        <f ca="1">IF(B45="","",IF(ISERROR(MATCH($J45,SorP!$B$1:$B$6226,0)),"",INDIRECT("'SorP'!$A$"&amp;MATCH($S45&amp;$J45,SorP!C:C,0))))</f>
        <v>JP-34</v>
      </c>
      <c r="U45" s="201"/>
      <c r="V45" s="226">
        <f ca="1">IF(C45="",NA(),IF(OR(C45="Smelter not listed",C45="Smelter not yet identified"),MATCH($B45&amp;$D45,'Smelter Look-up'!$J:$J,0),MATCH($B45&amp;$C45,'Smelter Look-up'!$J:$J,0)))</f>
        <v>191</v>
      </c>
      <c r="X45" s="227">
        <f t="shared" ca="1" si="6"/>
        <v>0</v>
      </c>
      <c r="AB45" s="228" t="str">
        <f t="shared" ca="1" si="7"/>
        <v>GoldMitsui Mining and Smelting Co., Ltd.</v>
      </c>
    </row>
    <row r="46" spans="1:28" s="227" customFormat="1" ht="20.100000000000001" customHeight="1">
      <c r="A46" s="181" t="s">
        <v>694</v>
      </c>
      <c r="B46" s="182" t="str">
        <f ca="1">IF(LEN(A46)=0,"",INDEX('Smelter Look-up'!$A:$A,MATCH($A46,'Smelter Look-up'!$E:$E,0)))</f>
        <v>Gold</v>
      </c>
      <c r="C46" s="186" t="str">
        <f ca="1">IF(LEN(A46)=0,"",INDEX('Smelter Look-up'!$C:$C,MATCH($A46,'Smelter Look-up'!$E:$E,0)))</f>
        <v>Nadir Metal Rafineri San. Ve Tic. A.S.</v>
      </c>
      <c r="D46" s="230" t="s">
        <v>12378</v>
      </c>
      <c r="E46" s="182" t="str">
        <f ca="1">IF(ISERROR($V46),"",OFFSET('Smelter Look-up'!$D$4,$V46-4,0)&amp;"")</f>
        <v>TURKEY</v>
      </c>
      <c r="F46" s="182" t="str">
        <f ca="1">IF(ISERROR($V46),"",OFFSET('Smelter Look-up'!$E$4,$V46-4,0))</f>
        <v>CID001220</v>
      </c>
      <c r="G46" s="182" t="str">
        <f ca="1">IF(C46=$X$4,IF(ISERROR($V46),"Enter smelter details","RMI"),IF(ISERROR($V46),"",OFFSET('Smelter Look-up'!$F$4,$V46-4,0)))</f>
        <v>RMI</v>
      </c>
      <c r="H46" s="183">
        <f ca="1">IF(ISERROR($V46),"",OFFSET('Smelter Look-up'!$G$4,$V46-4,0))</f>
        <v>0</v>
      </c>
      <c r="I46" s="184" t="str">
        <f ca="1">IF(ISERROR($V46),"",OFFSET('Smelter Look-up'!$H$4,$V46-4,0))</f>
        <v>Bahçelievler</v>
      </c>
      <c r="J46" s="184" t="str">
        <f ca="1">IF(ISERROR($V46),"",OFFSET('Smelter Look-up'!$I$4,$V46-4,0))</f>
        <v>İstanbul</v>
      </c>
      <c r="K46" s="224"/>
      <c r="L46" s="224"/>
      <c r="M46" s="224"/>
      <c r="N46" s="224"/>
      <c r="O46" s="224"/>
      <c r="P46" s="185"/>
      <c r="Q46" s="225"/>
      <c r="R46" s="182" t="str">
        <f ca="1">IF(ISERROR($V46),"",OFFSET('Smelter Look-up'!$C$4,$V46-4,0)&amp;"")</f>
        <v>Nadir Metal Rafineri San. Ve Tic. A.S.</v>
      </c>
      <c r="S46" s="181" t="str">
        <f t="shared" ca="1" si="5"/>
        <v>TR</v>
      </c>
      <c r="T46" s="181" t="str">
        <f ca="1">IF(B46="","",IF(ISERROR(MATCH($J46,SorP!$B$1:$B$6226,0)),"",INDIRECT("'SorP'!$A$"&amp;MATCH($S46&amp;$J46,SorP!C:C,0))))</f>
        <v>TR-34</v>
      </c>
      <c r="U46" s="201"/>
      <c r="V46" s="226">
        <f ca="1">IF(C46="",NA(),IF(OR(C46="Smelter not listed",C46="Smelter not yet identified"),MATCH($B46&amp;$D46,'Smelter Look-up'!$J:$J,0),MATCH($B46&amp;$C46,'Smelter Look-up'!$J:$J,0)))</f>
        <v>197</v>
      </c>
      <c r="X46" s="227">
        <f t="shared" ca="1" si="6"/>
        <v>0</v>
      </c>
      <c r="AB46" s="228" t="str">
        <f t="shared" ca="1" si="7"/>
        <v>GoldNadir Metal Rafineri San. Ve Tic. A.S.</v>
      </c>
    </row>
    <row r="47" spans="1:28" s="227" customFormat="1" ht="20.100000000000001" customHeight="1">
      <c r="A47" s="181" t="s">
        <v>695</v>
      </c>
      <c r="B47" s="182" t="str">
        <f ca="1">IF(LEN(A47)=0,"",INDEX('Smelter Look-up'!$A:$A,MATCH($A47,'Smelter Look-up'!$E:$E,0)))</f>
        <v>Gold</v>
      </c>
      <c r="C47" s="186" t="str">
        <f ca="1">IF(LEN(A47)=0,"",INDEX('Smelter Look-up'!$C:$C,MATCH($A47,'Smelter Look-up'!$E:$E,0)))</f>
        <v>Navoi Mining and Metallurgical Combinat</v>
      </c>
      <c r="D47" s="230" t="s">
        <v>1197</v>
      </c>
      <c r="E47" s="182" t="str">
        <f ca="1">IF(ISERROR($V47),"",OFFSET('Smelter Look-up'!$D$4,$V47-4,0)&amp;"")</f>
        <v>UZBEKISTAN</v>
      </c>
      <c r="F47" s="182" t="str">
        <f ca="1">IF(ISERROR($V47),"",OFFSET('Smelter Look-up'!$E$4,$V47-4,0))</f>
        <v>CID001236</v>
      </c>
      <c r="G47" s="182" t="str">
        <f ca="1">IF(C47=$X$4,IF(ISERROR($V47),"Enter smelter details","RMI"),IF(ISERROR($V47),"",OFFSET('Smelter Look-up'!$F$4,$V47-4,0)))</f>
        <v>RMI</v>
      </c>
      <c r="H47" s="183">
        <f ca="1">IF(ISERROR($V47),"",OFFSET('Smelter Look-up'!$G$4,$V47-4,0))</f>
        <v>0</v>
      </c>
      <c r="I47" s="184" t="str">
        <f ca="1">IF(ISERROR($V47),"",OFFSET('Smelter Look-up'!$H$4,$V47-4,0))</f>
        <v>Navoi</v>
      </c>
      <c r="J47" s="184" t="str">
        <f ca="1">IF(ISERROR($V47),"",OFFSET('Smelter Look-up'!$I$4,$V47-4,0))</f>
        <v>Navoiy</v>
      </c>
      <c r="K47" s="224"/>
      <c r="L47" s="224"/>
      <c r="M47" s="224"/>
      <c r="N47" s="224"/>
      <c r="O47" s="224"/>
      <c r="P47" s="185"/>
      <c r="Q47" s="225"/>
      <c r="R47" s="182" t="str">
        <f ca="1">IF(ISERROR($V47),"",OFFSET('Smelter Look-up'!$C$4,$V47-4,0)&amp;"")</f>
        <v>Navoi Mining and Metallurgical Combinat</v>
      </c>
      <c r="S47" s="181" t="str">
        <f t="shared" ca="1" si="5"/>
        <v>UZ</v>
      </c>
      <c r="T47" s="181" t="str">
        <f ca="1">IF(B47="","",IF(ISERROR(MATCH($J47,SorP!$B$1:$B$6226,0)),"",INDIRECT("'SorP'!$A$"&amp;MATCH($S47&amp;$J47,SorP!C:C,0))))</f>
        <v>UZ-NW</v>
      </c>
      <c r="U47" s="201"/>
      <c r="V47" s="226">
        <f ca="1">IF(C47="",NA(),IF(OR(C47="Smelter not listed",C47="Smelter not yet identified"),MATCH($B47&amp;$D47,'Smelter Look-up'!$J:$J,0),MATCH($B47&amp;$C47,'Smelter Look-up'!$J:$J,0)))</f>
        <v>199</v>
      </c>
      <c r="X47" s="227">
        <f t="shared" ca="1" si="6"/>
        <v>0</v>
      </c>
      <c r="AB47" s="228" t="str">
        <f t="shared" ca="1" si="7"/>
        <v>GoldNavoi Mining and Metallurgical Combinat</v>
      </c>
    </row>
    <row r="48" spans="1:28" s="227" customFormat="1" ht="20.100000000000001" customHeight="1">
      <c r="A48" s="181" t="s">
        <v>696</v>
      </c>
      <c r="B48" s="182" t="str">
        <f ca="1">IF(LEN(A48)=0,"",INDEX('Smelter Look-up'!$A:$A,MATCH($A48,'Smelter Look-up'!$E:$E,0)))</f>
        <v>Gold</v>
      </c>
      <c r="C48" s="186" t="str">
        <f ca="1">IF(LEN(A48)=0,"",INDEX('Smelter Look-up'!$C:$C,MATCH($A48,'Smelter Look-up'!$E:$E,0)))</f>
        <v>Nihon Material Co., Ltd.</v>
      </c>
      <c r="D48" s="230" t="s">
        <v>2109</v>
      </c>
      <c r="E48" s="182" t="str">
        <f ca="1">IF(ISERROR($V48),"",OFFSET('Smelter Look-up'!$D$4,$V48-4,0)&amp;"")</f>
        <v>JAPAN</v>
      </c>
      <c r="F48" s="182" t="str">
        <f ca="1">IF(ISERROR($V48),"",OFFSET('Smelter Look-up'!$E$4,$V48-4,0))</f>
        <v>CID001259</v>
      </c>
      <c r="G48" s="182" t="str">
        <f ca="1">IF(C48=$X$4,IF(ISERROR($V48),"Enter smelter details","RMI"),IF(ISERROR($V48),"",OFFSET('Smelter Look-up'!$F$4,$V48-4,0)))</f>
        <v>RMI</v>
      </c>
      <c r="H48" s="183">
        <f ca="1">IF(ISERROR($V48),"",OFFSET('Smelter Look-up'!$G$4,$V48-4,0))</f>
        <v>0</v>
      </c>
      <c r="I48" s="184" t="str">
        <f ca="1">IF(ISERROR($V48),"",OFFSET('Smelter Look-up'!$H$4,$V48-4,0))</f>
        <v>Noda</v>
      </c>
      <c r="J48" s="184" t="str">
        <f ca="1">IF(ISERROR($V48),"",OFFSET('Smelter Look-up'!$I$4,$V48-4,0))</f>
        <v>Chiba</v>
      </c>
      <c r="K48" s="224"/>
      <c r="L48" s="224"/>
      <c r="M48" s="224"/>
      <c r="N48" s="224"/>
      <c r="O48" s="224"/>
      <c r="P48" s="185"/>
      <c r="Q48" s="225"/>
      <c r="R48" s="182" t="str">
        <f ca="1">IF(ISERROR($V48),"",OFFSET('Smelter Look-up'!$C$4,$V48-4,0)&amp;"")</f>
        <v>Nihon Material Co., Ltd.</v>
      </c>
      <c r="S48" s="181" t="str">
        <f t="shared" ca="1" si="5"/>
        <v>JP</v>
      </c>
      <c r="T48" s="181" t="str">
        <f ca="1">IF(B48="","",IF(ISERROR(MATCH($J48,SorP!$B$1:$B$6226,0)),"",INDIRECT("'SorP'!$A$"&amp;MATCH($S48&amp;$J48,SorP!C:C,0))))</f>
        <v>JP-12</v>
      </c>
      <c r="U48" s="201"/>
      <c r="V48" s="226">
        <f ca="1">IF(C48="",NA(),IF(OR(C48="Smelter not listed",C48="Smelter not yet identified"),MATCH($B48&amp;$D48,'Smelter Look-up'!$J:$J,0),MATCH($B48&amp;$C48,'Smelter Look-up'!$J:$J,0)))</f>
        <v>201</v>
      </c>
      <c r="X48" s="227">
        <f t="shared" ca="1" si="6"/>
        <v>0</v>
      </c>
      <c r="AB48" s="228" t="str">
        <f t="shared" ca="1" si="7"/>
        <v>GoldNihon Material Co., Ltd.</v>
      </c>
    </row>
    <row r="49" spans="1:28" s="227" customFormat="1" ht="20.100000000000001" customHeight="1">
      <c r="A49" s="181" t="s">
        <v>697</v>
      </c>
      <c r="B49" s="182" t="str">
        <f ca="1">IF(LEN(A49)=0,"",INDEX('Smelter Look-up'!$A:$A,MATCH($A49,'Smelter Look-up'!$E:$E,0)))</f>
        <v>Gold</v>
      </c>
      <c r="C49" s="186" t="str">
        <f ca="1">IF(LEN(A49)=0,"",INDEX('Smelter Look-up'!$C:$C,MATCH($A49,'Smelter Look-up'!$E:$E,0)))</f>
        <v>Ohura Precious Metal Industry Co., Ltd.</v>
      </c>
      <c r="D49" s="230" t="s">
        <v>2110</v>
      </c>
      <c r="E49" s="182" t="str">
        <f ca="1">IF(ISERROR($V49),"",OFFSET('Smelter Look-up'!$D$4,$V49-4,0)&amp;"")</f>
        <v>JAPAN</v>
      </c>
      <c r="F49" s="182" t="str">
        <f ca="1">IF(ISERROR($V49),"",OFFSET('Smelter Look-up'!$E$4,$V49-4,0))</f>
        <v>CID001325</v>
      </c>
      <c r="G49" s="182" t="str">
        <f ca="1">IF(C49=$X$4,IF(ISERROR($V49),"Enter smelter details","RMI"),IF(ISERROR($V49),"",OFFSET('Smelter Look-up'!$F$4,$V49-4,0)))</f>
        <v>RMI</v>
      </c>
      <c r="H49" s="183">
        <f ca="1">IF(ISERROR($V49),"",OFFSET('Smelter Look-up'!$G$4,$V49-4,0))</f>
        <v>0</v>
      </c>
      <c r="I49" s="184" t="str">
        <f ca="1">IF(ISERROR($V49),"",OFFSET('Smelter Look-up'!$H$4,$V49-4,0))</f>
        <v>Nara-shi</v>
      </c>
      <c r="J49" s="184" t="str">
        <f ca="1">IF(ISERROR($V49),"",OFFSET('Smelter Look-up'!$I$4,$V49-4,0))</f>
        <v>Nara</v>
      </c>
      <c r="K49" s="224"/>
      <c r="L49" s="224"/>
      <c r="M49" s="224"/>
      <c r="N49" s="224"/>
      <c r="O49" s="224"/>
      <c r="P49" s="185"/>
      <c r="Q49" s="225"/>
      <c r="R49" s="182" t="str">
        <f ca="1">IF(ISERROR($V49),"",OFFSET('Smelter Look-up'!$C$4,$V49-4,0)&amp;"")</f>
        <v>Ohura Precious Metal Industry Co., Ltd.</v>
      </c>
      <c r="S49" s="181" t="str">
        <f t="shared" ca="1" si="5"/>
        <v>JP</v>
      </c>
      <c r="T49" s="181" t="str">
        <f ca="1">IF(B49="","",IF(ISERROR(MATCH($J49,SorP!$B$1:$B$6226,0)),"",INDIRECT("'SorP'!$A$"&amp;MATCH($S49&amp;$J49,SorP!C:C,0))))</f>
        <v>JP-29</v>
      </c>
      <c r="U49" s="201"/>
      <c r="V49" s="226">
        <f ca="1">IF(C49="",NA(),IF(OR(C49="Smelter not listed",C49="Smelter not yet identified"),MATCH($B49&amp;$D49,'Smelter Look-up'!$J:$J,0),MATCH($B49&amp;$C49,'Smelter Look-up'!$J:$J,0)))</f>
        <v>207</v>
      </c>
      <c r="X49" s="227">
        <f t="shared" ca="1" si="6"/>
        <v>0</v>
      </c>
      <c r="AB49" s="228" t="str">
        <f t="shared" ca="1" si="7"/>
        <v>GoldOhura Precious Metal Industry Co., Ltd.</v>
      </c>
    </row>
    <row r="50" spans="1:28" s="227" customFormat="1" ht="20.100000000000001" customHeight="1">
      <c r="A50" s="181" t="s">
        <v>699</v>
      </c>
      <c r="B50" s="182" t="str">
        <f ca="1">IF(LEN(A50)=0,"",INDEX('Smelter Look-up'!$A:$A,MATCH($A50,'Smelter Look-up'!$E:$E,0)))</f>
        <v>Gold</v>
      </c>
      <c r="C50" s="186" t="str">
        <f ca="1">IF(LEN(A50)=0,"",INDEX('Smelter Look-up'!$C:$C,MATCH($A50,'Smelter Look-up'!$E:$E,0)))</f>
        <v>MKS PAMP SA</v>
      </c>
      <c r="D50" s="230" t="s">
        <v>2265</v>
      </c>
      <c r="E50" s="182" t="str">
        <f ca="1">IF(ISERROR($V50),"",OFFSET('Smelter Look-up'!$D$4,$V50-4,0)&amp;"")</f>
        <v>SWITZERLAND</v>
      </c>
      <c r="F50" s="182" t="str">
        <f ca="1">IF(ISERROR($V50),"",OFFSET('Smelter Look-up'!$E$4,$V50-4,0))</f>
        <v>CID001352</v>
      </c>
      <c r="G50" s="182" t="str">
        <f ca="1">IF(C50=$X$4,IF(ISERROR($V50),"Enter smelter details","RMI"),IF(ISERROR($V50),"",OFFSET('Smelter Look-up'!$F$4,$V50-4,0)))</f>
        <v>RMI</v>
      </c>
      <c r="H50" s="183">
        <f ca="1">IF(ISERROR($V50),"",OFFSET('Smelter Look-up'!$G$4,$V50-4,0))</f>
        <v>0</v>
      </c>
      <c r="I50" s="184" t="str">
        <f ca="1">IF(ISERROR($V50),"",OFFSET('Smelter Look-up'!$H$4,$V50-4,0))</f>
        <v>Geneva</v>
      </c>
      <c r="J50" s="184" t="str">
        <f ca="1">IF(ISERROR($V50),"",OFFSET('Smelter Look-up'!$I$4,$V50-4,0))</f>
        <v>Genève</v>
      </c>
      <c r="K50" s="224"/>
      <c r="L50" s="224"/>
      <c r="M50" s="224"/>
      <c r="N50" s="224"/>
      <c r="O50" s="224"/>
      <c r="P50" s="185"/>
      <c r="Q50" s="225"/>
      <c r="R50" s="182" t="str">
        <f ca="1">IF(ISERROR($V50),"",OFFSET('Smelter Look-up'!$C$4,$V50-4,0)&amp;"")</f>
        <v>MKS PAMP SA</v>
      </c>
      <c r="S50" s="181" t="str">
        <f t="shared" ca="1" si="5"/>
        <v>CH</v>
      </c>
      <c r="T50" s="181" t="str">
        <f ca="1">IF(B50="","",IF(ISERROR(MATCH($J50,SorP!$B$1:$B$6226,0)),"",INDIRECT("'SorP'!$A$"&amp;MATCH($S50&amp;$J50,SorP!C:C,0))))</f>
        <v>CH-GE</v>
      </c>
      <c r="U50" s="201"/>
      <c r="V50" s="226">
        <f ca="1">IF(C50="",NA(),IF(OR(C50="Smelter not listed",C50="Smelter not yet identified"),MATCH($B50&amp;$D50,'Smelter Look-up'!$J:$J,0),MATCH($B50&amp;$C50,'Smelter Look-up'!$J:$J,0)))</f>
        <v>192</v>
      </c>
      <c r="X50" s="227">
        <f t="shared" ca="1" si="6"/>
        <v>0</v>
      </c>
      <c r="AB50" s="228" t="str">
        <f t="shared" ca="1" si="7"/>
        <v>GoldMKS PAMP SA</v>
      </c>
    </row>
    <row r="51" spans="1:28" s="227" customFormat="1" ht="20.100000000000001" customHeight="1">
      <c r="A51" s="181" t="s">
        <v>702</v>
      </c>
      <c r="B51" s="182" t="str">
        <f ca="1">IF(LEN(A51)=0,"",INDEX('Smelter Look-up'!$A:$A,MATCH($A51,'Smelter Look-up'!$E:$E,0)))</f>
        <v>Gold</v>
      </c>
      <c r="C51" s="186" t="str">
        <f ca="1">IF(LEN(A51)=0,"",INDEX('Smelter Look-up'!$C:$C,MATCH($A51,'Smelter Look-up'!$E:$E,0)))</f>
        <v>PT Aneka Tambang (Persero) Tbk</v>
      </c>
      <c r="D51" s="230" t="s">
        <v>1198</v>
      </c>
      <c r="E51" s="182" t="str">
        <f ca="1">IF(ISERROR($V51),"",OFFSET('Smelter Look-up'!$D$4,$V51-4,0)&amp;"")</f>
        <v>INDONESIA</v>
      </c>
      <c r="F51" s="182" t="str">
        <f ca="1">IF(ISERROR($V51),"",OFFSET('Smelter Look-up'!$E$4,$V51-4,0))</f>
        <v>CID001397</v>
      </c>
      <c r="G51" s="182" t="str">
        <f ca="1">IF(C51=$X$4,IF(ISERROR($V51),"Enter smelter details","RMI"),IF(ISERROR($V51),"",OFFSET('Smelter Look-up'!$F$4,$V51-4,0)))</f>
        <v>RMI</v>
      </c>
      <c r="H51" s="183">
        <f ca="1">IF(ISERROR($V51),"",OFFSET('Smelter Look-up'!$G$4,$V51-4,0))</f>
        <v>0</v>
      </c>
      <c r="I51" s="184" t="str">
        <f ca="1">IF(ISERROR($V51),"",OFFSET('Smelter Look-up'!$H$4,$V51-4,0))</f>
        <v>Jakarta</v>
      </c>
      <c r="J51" s="184" t="str">
        <f ca="1">IF(ISERROR($V51),"",OFFSET('Smelter Look-up'!$I$4,$V51-4,0))</f>
        <v>Jakarta Raya</v>
      </c>
      <c r="K51" s="224"/>
      <c r="L51" s="224"/>
      <c r="M51" s="224"/>
      <c r="N51" s="224"/>
      <c r="O51" s="224"/>
      <c r="P51" s="185"/>
      <c r="Q51" s="225"/>
      <c r="R51" s="182" t="str">
        <f ca="1">IF(ISERROR($V51),"",OFFSET('Smelter Look-up'!$C$4,$V51-4,0)&amp;"")</f>
        <v>PT Aneka Tambang (Persero) Tbk</v>
      </c>
      <c r="S51" s="181" t="str">
        <f t="shared" ca="1" si="5"/>
        <v>ID</v>
      </c>
      <c r="T51" s="181" t="str">
        <f ca="1">IF(B51="","",IF(ISERROR(MATCH($J51,SorP!$B$1:$B$6226,0)),"",INDIRECT("'SorP'!$A$"&amp;MATCH($S51&amp;$J51,SorP!C:C,0))))</f>
        <v>ID-JK</v>
      </c>
      <c r="U51" s="201"/>
      <c r="V51" s="226">
        <f ca="1">IF(C51="",NA(),IF(OR(C51="Smelter not listed",C51="Smelter not yet identified"),MATCH($B51&amp;$D51,'Smelter Look-up'!$J:$J,0),MATCH($B51&amp;$C51,'Smelter Look-up'!$J:$J,0)))</f>
        <v>220</v>
      </c>
      <c r="X51" s="227">
        <f t="shared" ca="1" si="6"/>
        <v>0</v>
      </c>
      <c r="AB51" s="228" t="str">
        <f t="shared" ca="1" si="7"/>
        <v>GoldPT Aneka Tambang (Persero) Tbk</v>
      </c>
    </row>
    <row r="52" spans="1:28" s="227" customFormat="1" ht="20.100000000000001" customHeight="1">
      <c r="A52" s="181" t="s">
        <v>703</v>
      </c>
      <c r="B52" s="182" t="str">
        <f ca="1">IF(LEN(A52)=0,"",INDEX('Smelter Look-up'!$A:$A,MATCH($A52,'Smelter Look-up'!$E:$E,0)))</f>
        <v>Gold</v>
      </c>
      <c r="C52" s="186" t="str">
        <f ca="1">IF(LEN(A52)=0,"",INDEX('Smelter Look-up'!$C:$C,MATCH($A52,'Smelter Look-up'!$E:$E,0)))</f>
        <v>PX Precinox S.A.</v>
      </c>
      <c r="D52" s="230" t="s">
        <v>12379</v>
      </c>
      <c r="E52" s="182" t="str">
        <f ca="1">IF(ISERROR($V52),"",OFFSET('Smelter Look-up'!$D$4,$V52-4,0)&amp;"")</f>
        <v>SWITZERLAND</v>
      </c>
      <c r="F52" s="182" t="str">
        <f ca="1">IF(ISERROR($V52),"",OFFSET('Smelter Look-up'!$E$4,$V52-4,0))</f>
        <v>CID001498</v>
      </c>
      <c r="G52" s="182" t="str">
        <f ca="1">IF(C52=$X$4,IF(ISERROR($V52),"Enter smelter details","RMI"),IF(ISERROR($V52),"",OFFSET('Smelter Look-up'!$F$4,$V52-4,0)))</f>
        <v>RMI</v>
      </c>
      <c r="H52" s="183">
        <f ca="1">IF(ISERROR($V52),"",OFFSET('Smelter Look-up'!$G$4,$V52-4,0))</f>
        <v>0</v>
      </c>
      <c r="I52" s="184" t="str">
        <f ca="1">IF(ISERROR($V52),"",OFFSET('Smelter Look-up'!$H$4,$V52-4,0))</f>
        <v>La Chaux-de-Fonds</v>
      </c>
      <c r="J52" s="184" t="str">
        <f ca="1">IF(ISERROR($V52),"",OFFSET('Smelter Look-up'!$I$4,$V52-4,0))</f>
        <v>Neuchâtel</v>
      </c>
      <c r="K52" s="224"/>
      <c r="L52" s="224"/>
      <c r="M52" s="224"/>
      <c r="N52" s="224"/>
      <c r="O52" s="224"/>
      <c r="P52" s="185"/>
      <c r="Q52" s="225"/>
      <c r="R52" s="182" t="str">
        <f ca="1">IF(ISERROR($V52),"",OFFSET('Smelter Look-up'!$C$4,$V52-4,0)&amp;"")</f>
        <v>PX Precinox S.A.</v>
      </c>
      <c r="S52" s="181" t="str">
        <f t="shared" ca="1" si="5"/>
        <v>CH</v>
      </c>
      <c r="T52" s="181" t="str">
        <f ca="1">IF(B52="","",IF(ISERROR(MATCH($J52,SorP!$B$1:$B$6226,0)),"",INDIRECT("'SorP'!$A$"&amp;MATCH($S52&amp;$J52,SorP!C:C,0))))</f>
        <v>CH-NE</v>
      </c>
      <c r="U52" s="201"/>
      <c r="V52" s="226">
        <f ca="1">IF(C52="",NA(),IF(OR(C52="Smelter not listed",C52="Smelter not yet identified"),MATCH($B52&amp;$D52,'Smelter Look-up'!$J:$J,0),MATCH($B52&amp;$C52,'Smelter Look-up'!$J:$J,0)))</f>
        <v>221</v>
      </c>
      <c r="X52" s="227">
        <f t="shared" ca="1" si="6"/>
        <v>0</v>
      </c>
      <c r="AB52" s="228" t="str">
        <f t="shared" ca="1" si="7"/>
        <v>GoldPX Precinox S.A.</v>
      </c>
    </row>
    <row r="53" spans="1:28" s="227" customFormat="1" ht="20.100000000000001" customHeight="1">
      <c r="A53" s="181" t="s">
        <v>704</v>
      </c>
      <c r="B53" s="182" t="str">
        <f ca="1">IF(LEN(A53)=0,"",INDEX('Smelter Look-up'!$A:$A,MATCH($A53,'Smelter Look-up'!$E:$E,0)))</f>
        <v>Gold</v>
      </c>
      <c r="C53" s="186" t="str">
        <f ca="1">IF(LEN(A53)=0,"",INDEX('Smelter Look-up'!$C:$C,MATCH($A53,'Smelter Look-up'!$E:$E,0)))</f>
        <v>Rand Refinery (Pty) Ltd.</v>
      </c>
      <c r="D53" s="230" t="s">
        <v>2112</v>
      </c>
      <c r="E53" s="182" t="str">
        <f ca="1">IF(ISERROR($V53),"",OFFSET('Smelter Look-up'!$D$4,$V53-4,0)&amp;"")</f>
        <v>SOUTH AFRICA</v>
      </c>
      <c r="F53" s="182" t="str">
        <f ca="1">IF(ISERROR($V53),"",OFFSET('Smelter Look-up'!$E$4,$V53-4,0))</f>
        <v>CID001512</v>
      </c>
      <c r="G53" s="182" t="str">
        <f ca="1">IF(C53=$X$4,IF(ISERROR($V53),"Enter smelter details","RMI"),IF(ISERROR($V53),"",OFFSET('Smelter Look-up'!$F$4,$V53-4,0)))</f>
        <v>RMI</v>
      </c>
      <c r="H53" s="183">
        <f ca="1">IF(ISERROR($V53),"",OFFSET('Smelter Look-up'!$G$4,$V53-4,0))</f>
        <v>0</v>
      </c>
      <c r="I53" s="184" t="str">
        <f ca="1">IF(ISERROR($V53),"",OFFSET('Smelter Look-up'!$H$4,$V53-4,0))</f>
        <v>Germiston</v>
      </c>
      <c r="J53" s="184" t="str">
        <f ca="1">IF(ISERROR($V53),"",OFFSET('Smelter Look-up'!$I$4,$V53-4,0))</f>
        <v>Gauteng</v>
      </c>
      <c r="K53" s="224"/>
      <c r="L53" s="224"/>
      <c r="M53" s="224"/>
      <c r="N53" s="224"/>
      <c r="O53" s="224"/>
      <c r="P53" s="185"/>
      <c r="Q53" s="225"/>
      <c r="R53" s="182" t="str">
        <f ca="1">IF(ISERROR($V53),"",OFFSET('Smelter Look-up'!$C$4,$V53-4,0)&amp;"")</f>
        <v>Rand Refinery (Pty) Ltd.</v>
      </c>
      <c r="S53" s="181" t="str">
        <f t="shared" ca="1" si="5"/>
        <v>ZA</v>
      </c>
      <c r="T53" s="181" t="str">
        <f ca="1">IF(B53="","",IF(ISERROR(MATCH($J53,SorP!$B$1:$B$6226,0)),"",INDIRECT("'SorP'!$A$"&amp;MATCH($S53&amp;$J53,SorP!C:C,0))))</f>
        <v>ZA-GP</v>
      </c>
      <c r="U53" s="201"/>
      <c r="V53" s="226">
        <f ca="1">IF(C53="",NA(),IF(OR(C53="Smelter not listed",C53="Smelter not yet identified"),MATCH($B53&amp;$D53,'Smelter Look-up'!$J:$J,0),MATCH($B53&amp;$C53,'Smelter Look-up'!$J:$J,0)))</f>
        <v>224</v>
      </c>
      <c r="X53" s="227">
        <f t="shared" ca="1" si="6"/>
        <v>0</v>
      </c>
      <c r="AB53" s="228" t="str">
        <f t="shared" ca="1" si="7"/>
        <v>GoldRand Refinery (Pty) Ltd.</v>
      </c>
    </row>
    <row r="54" spans="1:28" s="227" customFormat="1" ht="20.100000000000001" customHeight="1">
      <c r="A54" s="181" t="s">
        <v>705</v>
      </c>
      <c r="B54" s="182" t="str">
        <f ca="1">IF(LEN(A54)=0,"",INDEX('Smelter Look-up'!$A:$A,MATCH($A54,'Smelter Look-up'!$E:$E,0)))</f>
        <v>Gold</v>
      </c>
      <c r="C54" s="186" t="str">
        <f ca="1">IF(LEN(A54)=0,"",INDEX('Smelter Look-up'!$C:$C,MATCH($A54,'Smelter Look-up'!$E:$E,0)))</f>
        <v>Royal Canadian Mint</v>
      </c>
      <c r="D54" s="230" t="s">
        <v>884</v>
      </c>
      <c r="E54" s="182" t="str">
        <f ca="1">IF(ISERROR($V54),"",OFFSET('Smelter Look-up'!$D$4,$V54-4,0)&amp;"")</f>
        <v>CANADA</v>
      </c>
      <c r="F54" s="182" t="str">
        <f ca="1">IF(ISERROR($V54),"",OFFSET('Smelter Look-up'!$E$4,$V54-4,0))</f>
        <v>CID001534</v>
      </c>
      <c r="G54" s="182" t="str">
        <f ca="1">IF(C54=$X$4,IF(ISERROR($V54),"Enter smelter details","RMI"),IF(ISERROR($V54),"",OFFSET('Smelter Look-up'!$F$4,$V54-4,0)))</f>
        <v>RMI</v>
      </c>
      <c r="H54" s="183">
        <f ca="1">IF(ISERROR($V54),"",OFFSET('Smelter Look-up'!$G$4,$V54-4,0))</f>
        <v>0</v>
      </c>
      <c r="I54" s="184" t="str">
        <f ca="1">IF(ISERROR($V54),"",OFFSET('Smelter Look-up'!$H$4,$V54-4,0))</f>
        <v>Ottawa</v>
      </c>
      <c r="J54" s="184" t="str">
        <f ca="1">IF(ISERROR($V54),"",OFFSET('Smelter Look-up'!$I$4,$V54-4,0))</f>
        <v>Ontario</v>
      </c>
      <c r="K54" s="224"/>
      <c r="L54" s="224"/>
      <c r="M54" s="224"/>
      <c r="N54" s="224"/>
      <c r="O54" s="224"/>
      <c r="P54" s="185"/>
      <c r="Q54" s="225"/>
      <c r="R54" s="182" t="str">
        <f ca="1">IF(ISERROR($V54),"",OFFSET('Smelter Look-up'!$C$4,$V54-4,0)&amp;"")</f>
        <v>Royal Canadian Mint</v>
      </c>
      <c r="S54" s="181" t="str">
        <f t="shared" ca="1" si="5"/>
        <v>CA</v>
      </c>
      <c r="T54" s="181" t="str">
        <f ca="1">IF(B54="","",IF(ISERROR(MATCH($J54,SorP!$B$1:$B$6226,0)),"",INDIRECT("'SorP'!$A$"&amp;MATCH($S54&amp;$J54,SorP!C:C,0))))</f>
        <v>CA-ON</v>
      </c>
      <c r="U54" s="201"/>
      <c r="V54" s="226">
        <f ca="1">IF(C54="",NA(),IF(OR(C54="Smelter not listed",C54="Smelter not yet identified"),MATCH($B54&amp;$D54,'Smelter Look-up'!$J:$J,0),MATCH($B54&amp;$C54,'Smelter Look-up'!$J:$J,0)))</f>
        <v>229</v>
      </c>
      <c r="X54" s="227">
        <f t="shared" ca="1" si="6"/>
        <v>0</v>
      </c>
      <c r="AB54" s="228" t="str">
        <f t="shared" ca="1" si="7"/>
        <v>GoldRoyal Canadian Mint</v>
      </c>
    </row>
    <row r="55" spans="1:28" s="227" customFormat="1" ht="20.100000000000001" customHeight="1">
      <c r="A55" s="181" t="s">
        <v>708</v>
      </c>
      <c r="B55" s="182" t="str">
        <f ca="1">IF(LEN(A55)=0,"",INDEX('Smelter Look-up'!$A:$A,MATCH($A55,'Smelter Look-up'!$E:$E,0)))</f>
        <v>Gold</v>
      </c>
      <c r="C55" s="186" t="str">
        <f ca="1">IF(LEN(A55)=0,"",INDEX('Smelter Look-up'!$C:$C,MATCH($A55,'Smelter Look-up'!$E:$E,0)))</f>
        <v>SEMPSA Joyeria Plateria S.A.</v>
      </c>
      <c r="D55" s="230" t="s">
        <v>12380</v>
      </c>
      <c r="E55" s="182" t="str">
        <f ca="1">IF(ISERROR($V55),"",OFFSET('Smelter Look-up'!$D$4,$V55-4,0)&amp;"")</f>
        <v>SPAIN</v>
      </c>
      <c r="F55" s="182" t="str">
        <f ca="1">IF(ISERROR($V55),"",OFFSET('Smelter Look-up'!$E$4,$V55-4,0))</f>
        <v>CID001585</v>
      </c>
      <c r="G55" s="182" t="str">
        <f ca="1">IF(C55=$X$4,IF(ISERROR($V55),"Enter smelter details","RMI"),IF(ISERROR($V55),"",OFFSET('Smelter Look-up'!$F$4,$V55-4,0)))</f>
        <v>RMI</v>
      </c>
      <c r="H55" s="183">
        <f ca="1">IF(ISERROR($V55),"",OFFSET('Smelter Look-up'!$G$4,$V55-4,0))</f>
        <v>0</v>
      </c>
      <c r="I55" s="184" t="str">
        <f ca="1">IF(ISERROR($V55),"",OFFSET('Smelter Look-up'!$H$4,$V55-4,0))</f>
        <v>Madrid</v>
      </c>
      <c r="J55" s="184" t="str">
        <f ca="1">IF(ISERROR($V55),"",OFFSET('Smelter Look-up'!$I$4,$V55-4,0))</f>
        <v>Madrid, Comunidad de</v>
      </c>
      <c r="K55" s="224"/>
      <c r="L55" s="224"/>
      <c r="M55" s="224"/>
      <c r="N55" s="224"/>
      <c r="O55" s="224"/>
      <c r="P55" s="185"/>
      <c r="Q55" s="225"/>
      <c r="R55" s="182" t="str">
        <f ca="1">IF(ISERROR($V55),"",OFFSET('Smelter Look-up'!$C$4,$V55-4,0)&amp;"")</f>
        <v>SEMPSA Joyeria Plateria S.A.</v>
      </c>
      <c r="S55" s="181" t="str">
        <f t="shared" ca="1" si="5"/>
        <v>ES</v>
      </c>
      <c r="T55" s="181" t="str">
        <f ca="1">IF(B55="","",IF(ISERROR(MATCH($J55,SorP!$B$1:$B$6226,0)),"",INDIRECT("'SorP'!$A$"&amp;MATCH($S55&amp;$J55,SorP!C:C,0))))</f>
        <v>ES-MD</v>
      </c>
      <c r="U55" s="201"/>
      <c r="V55" s="226">
        <f ca="1">IF(C55="",NA(),IF(OR(C55="Smelter not listed",C55="Smelter not yet identified"),MATCH($B55&amp;$D55,'Smelter Look-up'!$J:$J,0),MATCH($B55&amp;$C55,'Smelter Look-up'!$J:$J,0)))</f>
        <v>242</v>
      </c>
      <c r="X55" s="227">
        <f t="shared" ca="1" si="6"/>
        <v>0</v>
      </c>
      <c r="AB55" s="228" t="str">
        <f t="shared" ca="1" si="7"/>
        <v>GoldSEMPSA Joyeria Plateria S.A.</v>
      </c>
    </row>
    <row r="56" spans="1:28" s="227" customFormat="1" ht="20.100000000000001" customHeight="1">
      <c r="A56" s="181" t="s">
        <v>1357</v>
      </c>
      <c r="B56" s="182" t="str">
        <f ca="1">IF(LEN(A56)=0,"",INDEX('Smelter Look-up'!$A:$A,MATCH($A56,'Smelter Look-up'!$E:$E,0)))</f>
        <v>Gold</v>
      </c>
      <c r="C56" s="186" t="str">
        <f ca="1">IF(LEN(A56)=0,"",INDEX('Smelter Look-up'!$C:$C,MATCH($A56,'Smelter Look-up'!$E:$E,0)))</f>
        <v>Sichuan Tianze Precious Metals Co., Ltd.</v>
      </c>
      <c r="D56" s="230" t="s">
        <v>2115</v>
      </c>
      <c r="E56" s="182" t="str">
        <f ca="1">IF(ISERROR($V56),"",OFFSET('Smelter Look-up'!$D$4,$V56-4,0)&amp;"")</f>
        <v>CHINA</v>
      </c>
      <c r="F56" s="182" t="str">
        <f ca="1">IF(ISERROR($V56),"",OFFSET('Smelter Look-up'!$E$4,$V56-4,0))</f>
        <v>CID001736</v>
      </c>
      <c r="G56" s="182" t="str">
        <f ca="1">IF(C56=$X$4,IF(ISERROR($V56),"Enter smelter details","RMI"),IF(ISERROR($V56),"",OFFSET('Smelter Look-up'!$F$4,$V56-4,0)))</f>
        <v>RMI</v>
      </c>
      <c r="H56" s="183">
        <f ca="1">IF(ISERROR($V56),"",OFFSET('Smelter Look-up'!$G$4,$V56-4,0))</f>
        <v>0</v>
      </c>
      <c r="I56" s="184" t="str">
        <f ca="1">IF(ISERROR($V56),"",OFFSET('Smelter Look-up'!$H$4,$V56-4,0))</f>
        <v>Chengdu</v>
      </c>
      <c r="J56" s="184" t="str">
        <f ca="1">IF(ISERROR($V56),"",OFFSET('Smelter Look-up'!$I$4,$V56-4,0))</f>
        <v>Sichuan Sheng</v>
      </c>
      <c r="K56" s="224"/>
      <c r="L56" s="224"/>
      <c r="M56" s="224"/>
      <c r="N56" s="224"/>
      <c r="O56" s="224"/>
      <c r="P56" s="185"/>
      <c r="Q56" s="225"/>
      <c r="R56" s="182" t="str">
        <f ca="1">IF(ISERROR($V56),"",OFFSET('Smelter Look-up'!$C$4,$V56-4,0)&amp;"")</f>
        <v>Sichuan Tianze Precious Metals Co., Ltd.</v>
      </c>
      <c r="S56" s="181" t="str">
        <f t="shared" ca="1" si="5"/>
        <v>CN</v>
      </c>
      <c r="T56" s="181" t="str">
        <f ca="1">IF(B56="","",IF(ISERROR(MATCH($J56,SorP!$B$1:$B$6226,0)),"",INDIRECT("'SorP'!$A$"&amp;MATCH($S56&amp;$J56,SorP!C:C,0))))</f>
        <v>CN-SC</v>
      </c>
      <c r="U56" s="201"/>
      <c r="V56" s="226">
        <f ca="1">IF(C56="",NA(),IF(OR(C56="Smelter not listed",C56="Smelter not yet identified"),MATCH($B56&amp;$D56,'Smelter Look-up'!$J:$J,0),MATCH($B56&amp;$C56,'Smelter Look-up'!$J:$J,0)))</f>
        <v>262</v>
      </c>
      <c r="X56" s="227">
        <f t="shared" ca="1" si="6"/>
        <v>0</v>
      </c>
      <c r="AB56" s="228" t="str">
        <f t="shared" ca="1" si="7"/>
        <v>GoldSichuan Tianze Precious Metals Co., Ltd.</v>
      </c>
    </row>
    <row r="57" spans="1:28" s="227" customFormat="1" ht="20.100000000000001" customHeight="1">
      <c r="A57" s="181" t="s">
        <v>711</v>
      </c>
      <c r="B57" s="182" t="str">
        <f ca="1">IF(LEN(A57)=0,"",INDEX('Smelter Look-up'!$A:$A,MATCH($A57,'Smelter Look-up'!$E:$E,0)))</f>
        <v>Gold</v>
      </c>
      <c r="C57" s="186" t="str">
        <f ca="1">IF(LEN(A57)=0,"",INDEX('Smelter Look-up'!$C:$C,MATCH($A57,'Smelter Look-up'!$E:$E,0)))</f>
        <v>Solar Applied Materials Technology Corp.</v>
      </c>
      <c r="D57" s="230" t="s">
        <v>886</v>
      </c>
      <c r="E57" s="182" t="str">
        <f ca="1">IF(ISERROR($V57),"",OFFSET('Smelter Look-up'!$D$4,$V57-4,0)&amp;"")</f>
        <v>TAIWAN, PROVINCE OF CHINA</v>
      </c>
      <c r="F57" s="182" t="str">
        <f ca="1">IF(ISERROR($V57),"",OFFSET('Smelter Look-up'!$E$4,$V57-4,0))</f>
        <v>CID001761</v>
      </c>
      <c r="G57" s="182" t="str">
        <f ca="1">IF(C57=$X$4,IF(ISERROR($V57),"Enter smelter details","RMI"),IF(ISERROR($V57),"",OFFSET('Smelter Look-up'!$F$4,$V57-4,0)))</f>
        <v>RMI</v>
      </c>
      <c r="H57" s="183">
        <f ca="1">IF(ISERROR($V57),"",OFFSET('Smelter Look-up'!$G$4,$V57-4,0))</f>
        <v>0</v>
      </c>
      <c r="I57" s="184" t="str">
        <f ca="1">IF(ISERROR($V57),"",OFFSET('Smelter Look-up'!$H$4,$V57-4,0))</f>
        <v>Tainan City</v>
      </c>
      <c r="J57" s="184" t="str">
        <f ca="1">IF(ISERROR($V57),"",OFFSET('Smelter Look-up'!$I$4,$V57-4,0))</f>
        <v>Tainan</v>
      </c>
      <c r="K57" s="224"/>
      <c r="L57" s="224"/>
      <c r="M57" s="224"/>
      <c r="N57" s="224"/>
      <c r="O57" s="224"/>
      <c r="P57" s="185"/>
      <c r="Q57" s="225"/>
      <c r="R57" s="182" t="str">
        <f ca="1">IF(ISERROR($V57),"",OFFSET('Smelter Look-up'!$C$4,$V57-4,0)&amp;"")</f>
        <v>Solar Applied Materials Technology Corp.</v>
      </c>
      <c r="S57" s="181" t="str">
        <f t="shared" ca="1" si="5"/>
        <v>TW</v>
      </c>
      <c r="T57" s="181" t="str">
        <f ca="1">IF(B57="","",IF(ISERROR(MATCH($J57,SorP!$B$1:$B$6226,0)),"",INDIRECT("'SorP'!$A$"&amp;MATCH($S57&amp;$J57,SorP!C:C,0))))</f>
        <v>TW-TNN</v>
      </c>
      <c r="U57" s="201"/>
      <c r="V57" s="226">
        <f ca="1">IF(C57="",NA(),IF(OR(C57="Smelter not listed",C57="Smelter not yet identified"),MATCH($B57&amp;$D57,'Smelter Look-up'!$J:$J,0),MATCH($B57&amp;$C57,'Smelter Look-up'!$J:$J,0)))</f>
        <v>267</v>
      </c>
      <c r="X57" s="227">
        <f t="shared" ca="1" si="6"/>
        <v>0</v>
      </c>
      <c r="AB57" s="228" t="str">
        <f t="shared" ca="1" si="7"/>
        <v>GoldSolar Applied Materials Technology Corp.</v>
      </c>
    </row>
    <row r="58" spans="1:28" s="227" customFormat="1" ht="20.100000000000001" customHeight="1">
      <c r="A58" s="181" t="s">
        <v>712</v>
      </c>
      <c r="B58" s="182" t="str">
        <f ca="1">IF(LEN(A58)=0,"",INDEX('Smelter Look-up'!$A:$A,MATCH($A58,'Smelter Look-up'!$E:$E,0)))</f>
        <v>Gold</v>
      </c>
      <c r="C58" s="186" t="str">
        <f ca="1">IF(LEN(A58)=0,"",INDEX('Smelter Look-up'!$C:$C,MATCH($A58,'Smelter Look-up'!$E:$E,0)))</f>
        <v>Sumitomo Metal Mining Co., Ltd.</v>
      </c>
      <c r="D58" s="230" t="s">
        <v>54</v>
      </c>
      <c r="E58" s="182" t="str">
        <f ca="1">IF(ISERROR($V58),"",OFFSET('Smelter Look-up'!$D$4,$V58-4,0)&amp;"")</f>
        <v>JAPAN</v>
      </c>
      <c r="F58" s="182" t="str">
        <f ca="1">IF(ISERROR($V58),"",OFFSET('Smelter Look-up'!$E$4,$V58-4,0))</f>
        <v>CID001798</v>
      </c>
      <c r="G58" s="182" t="str">
        <f ca="1">IF(C58=$X$4,IF(ISERROR($V58),"Enter smelter details","RMI"),IF(ISERROR($V58),"",OFFSET('Smelter Look-up'!$F$4,$V58-4,0)))</f>
        <v>RMI</v>
      </c>
      <c r="H58" s="183">
        <f ca="1">IF(ISERROR($V58),"",OFFSET('Smelter Look-up'!$G$4,$V58-4,0))</f>
        <v>0</v>
      </c>
      <c r="I58" s="184" t="str">
        <f ca="1">IF(ISERROR($V58),"",OFFSET('Smelter Look-up'!$H$4,$V58-4,0))</f>
        <v>Saijo</v>
      </c>
      <c r="J58" s="184" t="str">
        <f ca="1">IF(ISERROR($V58),"",OFFSET('Smelter Look-up'!$I$4,$V58-4,0))</f>
        <v>Ehime</v>
      </c>
      <c r="K58" s="224"/>
      <c r="L58" s="224"/>
      <c r="M58" s="224"/>
      <c r="N58" s="224"/>
      <c r="O58" s="224"/>
      <c r="P58" s="185"/>
      <c r="Q58" s="225"/>
      <c r="R58" s="182" t="str">
        <f ca="1">IF(ISERROR($V58),"",OFFSET('Smelter Look-up'!$C$4,$V58-4,0)&amp;"")</f>
        <v>Sumitomo Metal Mining Co., Ltd.</v>
      </c>
      <c r="S58" s="181" t="str">
        <f t="shared" ca="1" si="5"/>
        <v>JP</v>
      </c>
      <c r="T58" s="181" t="str">
        <f ca="1">IF(B58="","",IF(ISERROR(MATCH($J58,SorP!$B$1:$B$6226,0)),"",INDIRECT("'SorP'!$A$"&amp;MATCH($S58&amp;$J58,SorP!C:C,0))))</f>
        <v>JP-38</v>
      </c>
      <c r="U58" s="201"/>
      <c r="V58" s="226">
        <f ca="1">IF(C58="",NA(),IF(OR(C58="Smelter not listed",C58="Smelter not yet identified"),MATCH($B58&amp;$D58,'Smelter Look-up'!$J:$J,0),MATCH($B58&amp;$C58,'Smelter Look-up'!$J:$J,0)))</f>
        <v>274</v>
      </c>
      <c r="X58" s="227">
        <f t="shared" ca="1" si="6"/>
        <v>0</v>
      </c>
      <c r="AB58" s="228" t="str">
        <f t="shared" ca="1" si="7"/>
        <v>GoldSumitomo Metal Mining Co., Ltd.</v>
      </c>
    </row>
    <row r="59" spans="1:28" s="227" customFormat="1" ht="20.100000000000001" customHeight="1">
      <c r="A59" s="181" t="s">
        <v>713</v>
      </c>
      <c r="B59" s="182" t="str">
        <f ca="1">IF(LEN(A59)=0,"",INDEX('Smelter Look-up'!$A:$A,MATCH($A59,'Smelter Look-up'!$E:$E,0)))</f>
        <v>Gold</v>
      </c>
      <c r="C59" s="186" t="str">
        <f ca="1">IF(LEN(A59)=0,"",INDEX('Smelter Look-up'!$C:$C,MATCH($A59,'Smelter Look-up'!$E:$E,0)))</f>
        <v>Tanaka Kikinzoku Kogyo K.K.</v>
      </c>
      <c r="D59" s="230" t="s">
        <v>2278</v>
      </c>
      <c r="E59" s="182" t="str">
        <f ca="1">IF(ISERROR($V59),"",OFFSET('Smelter Look-up'!$D$4,$V59-4,0)&amp;"")</f>
        <v>JAPAN</v>
      </c>
      <c r="F59" s="182" t="str">
        <f ca="1">IF(ISERROR($V59),"",OFFSET('Smelter Look-up'!$E$4,$V59-4,0))</f>
        <v>CID001875</v>
      </c>
      <c r="G59" s="182" t="str">
        <f ca="1">IF(C59=$X$4,IF(ISERROR($V59),"Enter smelter details","RMI"),IF(ISERROR($V59),"",OFFSET('Smelter Look-up'!$F$4,$V59-4,0)))</f>
        <v>RMI</v>
      </c>
      <c r="H59" s="183">
        <f ca="1">IF(ISERROR($V59),"",OFFSET('Smelter Look-up'!$G$4,$V59-4,0))</f>
        <v>0</v>
      </c>
      <c r="I59" s="184" t="str">
        <f ca="1">IF(ISERROR($V59),"",OFFSET('Smelter Look-up'!$H$4,$V59-4,0))</f>
        <v>Hiratsuka</v>
      </c>
      <c r="J59" s="184" t="str">
        <f ca="1">IF(ISERROR($V59),"",OFFSET('Smelter Look-up'!$I$4,$V59-4,0))</f>
        <v>Kanagawa</v>
      </c>
      <c r="K59" s="224"/>
      <c r="L59" s="224"/>
      <c r="M59" s="224"/>
      <c r="N59" s="224"/>
      <c r="O59" s="224"/>
      <c r="P59" s="185"/>
      <c r="Q59" s="225"/>
      <c r="R59" s="182" t="str">
        <f ca="1">IF(ISERROR($V59),"",OFFSET('Smelter Look-up'!$C$4,$V59-4,0)&amp;"")</f>
        <v>Tanaka Kikinzoku Kogyo K.K.</v>
      </c>
      <c r="S59" s="181" t="str">
        <f t="shared" ca="1" si="5"/>
        <v>JP</v>
      </c>
      <c r="T59" s="181" t="str">
        <f ca="1">IF(B59="","",IF(ISERROR(MATCH($J59,SorP!$B$1:$B$6226,0)),"",INDIRECT("'SorP'!$A$"&amp;MATCH($S59&amp;$J59,SorP!C:C,0))))</f>
        <v>JP-14</v>
      </c>
      <c r="U59" s="201"/>
      <c r="V59" s="226">
        <f ca="1">IF(C59="",NA(),IF(OR(C59="Smelter not listed",C59="Smelter not yet identified"),MATCH($B59&amp;$D59,'Smelter Look-up'!$J:$J,0),MATCH($B59&amp;$C59,'Smelter Look-up'!$J:$J,0)))</f>
        <v>287</v>
      </c>
      <c r="X59" s="227">
        <f t="shared" ca="1" si="6"/>
        <v>0</v>
      </c>
      <c r="AB59" s="228" t="str">
        <f t="shared" ca="1" si="7"/>
        <v>GoldTanaka Kikinzoku Kogyo K.K.</v>
      </c>
    </row>
    <row r="60" spans="1:28" s="227" customFormat="1" ht="20.100000000000001" customHeight="1">
      <c r="A60" s="181" t="s">
        <v>716</v>
      </c>
      <c r="B60" s="182" t="str">
        <f ca="1">IF(LEN(A60)=0,"",INDEX('Smelter Look-up'!$A:$A,MATCH($A60,'Smelter Look-up'!$E:$E,0)))</f>
        <v>Gold</v>
      </c>
      <c r="C60" s="186" t="str">
        <f ca="1">IF(LEN(A60)=0,"",INDEX('Smelter Look-up'!$C:$C,MATCH($A60,'Smelter Look-up'!$E:$E,0)))</f>
        <v>Tokuriki Honten Co., Ltd.</v>
      </c>
      <c r="D60" s="230" t="s">
        <v>2117</v>
      </c>
      <c r="E60" s="182" t="str">
        <f ca="1">IF(ISERROR($V60),"",OFFSET('Smelter Look-up'!$D$4,$V60-4,0)&amp;"")</f>
        <v>JAPAN</v>
      </c>
      <c r="F60" s="182" t="str">
        <f ca="1">IF(ISERROR($V60),"",OFFSET('Smelter Look-up'!$E$4,$V60-4,0))</f>
        <v>CID001938</v>
      </c>
      <c r="G60" s="182" t="str">
        <f ca="1">IF(C60=$X$4,IF(ISERROR($V60),"Enter smelter details","RMI"),IF(ISERROR($V60),"",OFFSET('Smelter Look-up'!$F$4,$V60-4,0)))</f>
        <v>RMI</v>
      </c>
      <c r="H60" s="183">
        <f ca="1">IF(ISERROR($V60),"",OFFSET('Smelter Look-up'!$G$4,$V60-4,0))</f>
        <v>0</v>
      </c>
      <c r="I60" s="184" t="str">
        <f ca="1">IF(ISERROR($V60),"",OFFSET('Smelter Look-up'!$H$4,$V60-4,0))</f>
        <v>Kuki</v>
      </c>
      <c r="J60" s="184" t="str">
        <f ca="1">IF(ISERROR($V60),"",OFFSET('Smelter Look-up'!$I$4,$V60-4,0))</f>
        <v>Saitama</v>
      </c>
      <c r="K60" s="224"/>
      <c r="L60" s="224"/>
      <c r="M60" s="224"/>
      <c r="N60" s="224"/>
      <c r="O60" s="224"/>
      <c r="P60" s="185"/>
      <c r="Q60" s="225"/>
      <c r="R60" s="182" t="str">
        <f ca="1">IF(ISERROR($V60),"",OFFSET('Smelter Look-up'!$C$4,$V60-4,0)&amp;"")</f>
        <v>Tokuriki Honten Co., Ltd.</v>
      </c>
      <c r="S60" s="181" t="str">
        <f t="shared" ca="1" si="5"/>
        <v>JP</v>
      </c>
      <c r="T60" s="181" t="str">
        <f ca="1">IF(B60="","",IF(ISERROR(MATCH($J60,SorP!$B$1:$B$6226,0)),"",INDIRECT("'SorP'!$A$"&amp;MATCH($S60&amp;$J60,SorP!C:C,0))))</f>
        <v>JP-11</v>
      </c>
      <c r="U60" s="201"/>
      <c r="V60" s="226">
        <f ca="1">IF(C60="",NA(),IF(OR(C60="Smelter not listed",C60="Smelter not yet identified"),MATCH($B60&amp;$D60,'Smelter Look-up'!$J:$J,0),MATCH($B60&amp;$C60,'Smelter Look-up'!$J:$J,0)))</f>
        <v>293</v>
      </c>
      <c r="X60" s="227">
        <f t="shared" ca="1" si="6"/>
        <v>0</v>
      </c>
      <c r="AB60" s="228" t="str">
        <f t="shared" ca="1" si="7"/>
        <v>GoldTokuriki Honten Co., Ltd.</v>
      </c>
    </row>
    <row r="61" spans="1:28" s="227" customFormat="1" ht="20.100000000000001" customHeight="1">
      <c r="A61" s="181" t="s">
        <v>718</v>
      </c>
      <c r="B61" s="182" t="str">
        <f ca="1">IF(LEN(A61)=0,"",INDEX('Smelter Look-up'!$A:$A,MATCH($A61,'Smelter Look-up'!$E:$E,0)))</f>
        <v>Gold</v>
      </c>
      <c r="C61" s="186" t="str">
        <f ca="1">IF(LEN(A61)=0,"",INDEX('Smelter Look-up'!$C:$C,MATCH($A61,'Smelter Look-up'!$E:$E,0)))</f>
        <v>Torecom</v>
      </c>
      <c r="D61" s="230" t="s">
        <v>593</v>
      </c>
      <c r="E61" s="182" t="str">
        <f ca="1">IF(ISERROR($V61),"",OFFSET('Smelter Look-up'!$D$4,$V61-4,0)&amp;"")</f>
        <v>KOREA, REPUBLIC OF</v>
      </c>
      <c r="F61" s="182" t="str">
        <f ca="1">IF(ISERROR($V61),"",OFFSET('Smelter Look-up'!$E$4,$V61-4,0))</f>
        <v>CID001955</v>
      </c>
      <c r="G61" s="182" t="str">
        <f ca="1">IF(C61=$X$4,IF(ISERROR($V61),"Enter smelter details","RMI"),IF(ISERROR($V61),"",OFFSET('Smelter Look-up'!$F$4,$V61-4,0)))</f>
        <v>RMI</v>
      </c>
      <c r="H61" s="183">
        <f ca="1">IF(ISERROR($V61),"",OFFSET('Smelter Look-up'!$G$4,$V61-4,0))</f>
        <v>0</v>
      </c>
      <c r="I61" s="184" t="str">
        <f ca="1">IF(ISERROR($V61),"",OFFSET('Smelter Look-up'!$H$4,$V61-4,0))</f>
        <v>Asan</v>
      </c>
      <c r="J61" s="184" t="str">
        <f ca="1">IF(ISERROR($V61),"",OFFSET('Smelter Look-up'!$I$4,$V61-4,0))</f>
        <v>Chungcheongnam-do</v>
      </c>
      <c r="K61" s="224"/>
      <c r="L61" s="224"/>
      <c r="M61" s="224"/>
      <c r="N61" s="224"/>
      <c r="O61" s="224"/>
      <c r="P61" s="185"/>
      <c r="Q61" s="225"/>
      <c r="R61" s="182" t="str">
        <f ca="1">IF(ISERROR($V61),"",OFFSET('Smelter Look-up'!$C$4,$V61-4,0)&amp;"")</f>
        <v>Torecom</v>
      </c>
      <c r="S61" s="181" t="str">
        <f t="shared" ca="1" si="5"/>
        <v>KR</v>
      </c>
      <c r="T61" s="181" t="str">
        <f ca="1">IF(B61="","",IF(ISERROR(MATCH($J61,SorP!$B$1:$B$6226,0)),"",INDIRECT("'SorP'!$A$"&amp;MATCH($S61&amp;$J61,SorP!C:C,0))))</f>
        <v>KR-44</v>
      </c>
      <c r="U61" s="201"/>
      <c r="V61" s="226">
        <f ca="1">IF(C61="",NA(),IF(OR(C61="Smelter not listed",C61="Smelter not yet identified"),MATCH($B61&amp;$D61,'Smelter Look-up'!$J:$J,0),MATCH($B61&amp;$C61,'Smelter Look-up'!$J:$J,0)))</f>
        <v>298</v>
      </c>
      <c r="X61" s="227">
        <f t="shared" ca="1" si="6"/>
        <v>0</v>
      </c>
      <c r="AB61" s="228" t="str">
        <f t="shared" ca="1" si="7"/>
        <v>GoldTorecom</v>
      </c>
    </row>
    <row r="62" spans="1:28" s="227" customFormat="1" ht="20.100000000000001" customHeight="1">
      <c r="A62" s="181" t="s">
        <v>719</v>
      </c>
      <c r="B62" s="182" t="str">
        <f ca="1">IF(LEN(A62)=0,"",INDEX('Smelter Look-up'!$A:$A,MATCH($A62,'Smelter Look-up'!$E:$E,0)))</f>
        <v>Gold</v>
      </c>
      <c r="C62" s="186" t="str">
        <f ca="1">IF(LEN(A62)=0,"",INDEX('Smelter Look-up'!$C:$C,MATCH($A62,'Smelter Look-up'!$E:$E,0)))</f>
        <v>Umicore S.A. Business Unit Precious Metals Refining</v>
      </c>
      <c r="D62" s="230" t="s">
        <v>2474</v>
      </c>
      <c r="E62" s="182" t="str">
        <f ca="1">IF(ISERROR($V62),"",OFFSET('Smelter Look-up'!$D$4,$V62-4,0)&amp;"")</f>
        <v>BELGIUM</v>
      </c>
      <c r="F62" s="182" t="str">
        <f ca="1">IF(ISERROR($V62),"",OFFSET('Smelter Look-up'!$E$4,$V62-4,0))</f>
        <v>CID001980</v>
      </c>
      <c r="G62" s="182" t="str">
        <f ca="1">IF(C62=$X$4,IF(ISERROR($V62),"Enter smelter details","RMI"),IF(ISERROR($V62),"",OFFSET('Smelter Look-up'!$F$4,$V62-4,0)))</f>
        <v>RMI</v>
      </c>
      <c r="H62" s="183">
        <f ca="1">IF(ISERROR($V62),"",OFFSET('Smelter Look-up'!$G$4,$V62-4,0))</f>
        <v>0</v>
      </c>
      <c r="I62" s="184" t="str">
        <f ca="1">IF(ISERROR($V62),"",OFFSET('Smelter Look-up'!$H$4,$V62-4,0))</f>
        <v>Hoboken</v>
      </c>
      <c r="J62" s="184" t="str">
        <f ca="1">IF(ISERROR($V62),"",OFFSET('Smelter Look-up'!$I$4,$V62-4,0))</f>
        <v>Antwerpen</v>
      </c>
      <c r="K62" s="224"/>
      <c r="L62" s="224"/>
      <c r="M62" s="224"/>
      <c r="N62" s="224"/>
      <c r="O62" s="224"/>
      <c r="P62" s="185"/>
      <c r="Q62" s="225"/>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 ca="1">IF(C62="",NA(),IF(OR(C62="Smelter not listed",C62="Smelter not yet identified"),MATCH($B62&amp;$D62,'Smelter Look-up'!$J:$J,0),MATCH($B62&amp;$C62,'Smelter Look-up'!$J:$J,0)))</f>
        <v>302</v>
      </c>
      <c r="X62" s="227">
        <f t="shared" ca="1" si="6"/>
        <v>0</v>
      </c>
      <c r="AB62" s="228" t="str">
        <f t="shared" ca="1" si="7"/>
        <v>GoldUmicore S.A. Business Unit Precious Metals Refining</v>
      </c>
    </row>
    <row r="63" spans="1:28" s="227" customFormat="1" ht="20.100000000000001" customHeight="1">
      <c r="A63" s="181" t="s">
        <v>720</v>
      </c>
      <c r="B63" s="182" t="str">
        <f ca="1">IF(LEN(A63)=0,"",INDEX('Smelter Look-up'!$A:$A,MATCH($A63,'Smelter Look-up'!$E:$E,0)))</f>
        <v>Gold</v>
      </c>
      <c r="C63" s="186" t="str">
        <f ca="1">IF(LEN(A63)=0,"",INDEX('Smelter Look-up'!$C:$C,MATCH($A63,'Smelter Look-up'!$E:$E,0)))</f>
        <v>United Precious Metal Refining, Inc.</v>
      </c>
      <c r="D63" s="230" t="s">
        <v>792</v>
      </c>
      <c r="E63" s="182" t="str">
        <f ca="1">IF(ISERROR($V63),"",OFFSET('Smelter Look-up'!$D$4,$V63-4,0)&amp;"")</f>
        <v>UNITED STATES OF AMERICA</v>
      </c>
      <c r="F63" s="182" t="str">
        <f ca="1">IF(ISERROR($V63),"",OFFSET('Smelter Look-up'!$E$4,$V63-4,0))</f>
        <v>CID001993</v>
      </c>
      <c r="G63" s="182" t="str">
        <f ca="1">IF(C63=$X$4,IF(ISERROR($V63),"Enter smelter details","RMI"),IF(ISERROR($V63),"",OFFSET('Smelter Look-up'!$F$4,$V63-4,0)))</f>
        <v>RMI</v>
      </c>
      <c r="H63" s="183">
        <f ca="1">IF(ISERROR($V63),"",OFFSET('Smelter Look-up'!$G$4,$V63-4,0))</f>
        <v>0</v>
      </c>
      <c r="I63" s="184" t="str">
        <f ca="1">IF(ISERROR($V63),"",OFFSET('Smelter Look-up'!$H$4,$V63-4,0))</f>
        <v>Alden</v>
      </c>
      <c r="J63" s="184" t="str">
        <f ca="1">IF(ISERROR($V63),"",OFFSET('Smelter Look-up'!$I$4,$V63-4,0))</f>
        <v>New York</v>
      </c>
      <c r="K63" s="224"/>
      <c r="L63" s="224"/>
      <c r="M63" s="224"/>
      <c r="N63" s="224"/>
      <c r="O63" s="224"/>
      <c r="P63" s="185"/>
      <c r="Q63" s="225"/>
      <c r="R63" s="182" t="str">
        <f ca="1">IF(ISERROR($V63),"",OFFSET('Smelter Look-up'!$C$4,$V63-4,0)&amp;"")</f>
        <v>United Precious Metal Refining, Inc.</v>
      </c>
      <c r="S63" s="181" t="str">
        <f t="shared" ca="1" si="5"/>
        <v>US</v>
      </c>
      <c r="T63" s="181" t="str">
        <f ca="1">IF(B63="","",IF(ISERROR(MATCH($J63,SorP!$B$1:$B$6226,0)),"",INDIRECT("'SorP'!$A$"&amp;MATCH($S63&amp;$J63,SorP!C:C,0))))</f>
        <v>US-NY</v>
      </c>
      <c r="U63" s="201"/>
      <c r="V63" s="226">
        <f ca="1">IF(C63="",NA(),IF(OR(C63="Smelter not listed",C63="Smelter not yet identified"),MATCH($B63&amp;$D63,'Smelter Look-up'!$J:$J,0),MATCH($B63&amp;$C63,'Smelter Look-up'!$J:$J,0)))</f>
        <v>303</v>
      </c>
      <c r="X63" s="227">
        <f t="shared" ca="1" si="6"/>
        <v>0</v>
      </c>
      <c r="AB63" s="228" t="str">
        <f t="shared" ca="1" si="7"/>
        <v>GoldUnited Precious Metal Refining, Inc.</v>
      </c>
    </row>
    <row r="64" spans="1:28" s="227" customFormat="1" ht="20.100000000000001" customHeight="1">
      <c r="A64" s="181" t="s">
        <v>721</v>
      </c>
      <c r="B64" s="182" t="str">
        <f ca="1">IF(LEN(A64)=0,"",INDEX('Smelter Look-up'!$A:$A,MATCH($A64,'Smelter Look-up'!$E:$E,0)))</f>
        <v>Gold</v>
      </c>
      <c r="C64" s="186" t="str">
        <f ca="1">IF(LEN(A64)=0,"",INDEX('Smelter Look-up'!$C:$C,MATCH($A64,'Smelter Look-up'!$E:$E,0)))</f>
        <v>Valcambi S.A.</v>
      </c>
      <c r="D64" s="230" t="s">
        <v>2285</v>
      </c>
      <c r="E64" s="182" t="str">
        <f ca="1">IF(ISERROR($V64),"",OFFSET('Smelter Look-up'!$D$4,$V64-4,0)&amp;"")</f>
        <v>SWITZERLAND</v>
      </c>
      <c r="F64" s="182" t="str">
        <f ca="1">IF(ISERROR($V64),"",OFFSET('Smelter Look-up'!$E$4,$V64-4,0))</f>
        <v>CID002003</v>
      </c>
      <c r="G64" s="182" t="str">
        <f ca="1">IF(C64=$X$4,IF(ISERROR($V64),"Enter smelter details","RMI"),IF(ISERROR($V64),"",OFFSET('Smelter Look-up'!$F$4,$V64-4,0)))</f>
        <v>RMI</v>
      </c>
      <c r="H64" s="183">
        <f ca="1">IF(ISERROR($V64),"",OFFSET('Smelter Look-up'!$G$4,$V64-4,0))</f>
        <v>0</v>
      </c>
      <c r="I64" s="184" t="str">
        <f ca="1">IF(ISERROR($V64),"",OFFSET('Smelter Look-up'!$H$4,$V64-4,0))</f>
        <v>Balerna</v>
      </c>
      <c r="J64" s="184" t="str">
        <f ca="1">IF(ISERROR($V64),"",OFFSET('Smelter Look-up'!$I$4,$V64-4,0))</f>
        <v>Ticino</v>
      </c>
      <c r="K64" s="224"/>
      <c r="L64" s="224"/>
      <c r="M64" s="224"/>
      <c r="N64" s="224"/>
      <c r="O64" s="224"/>
      <c r="P64" s="185"/>
      <c r="Q64" s="225"/>
      <c r="R64" s="182" t="str">
        <f ca="1">IF(ISERROR($V64),"",OFFSET('Smelter Look-up'!$C$4,$V64-4,0)&amp;"")</f>
        <v>Valcambi S.A.</v>
      </c>
      <c r="S64" s="181" t="str">
        <f t="shared" ca="1" si="5"/>
        <v>CH</v>
      </c>
      <c r="T64" s="181" t="str">
        <f ca="1">IF(B64="","",IF(ISERROR(MATCH($J64,SorP!$B$1:$B$6226,0)),"",INDIRECT("'SorP'!$A$"&amp;MATCH($S64&amp;$J64,SorP!C:C,0))))</f>
        <v>CH-TI</v>
      </c>
      <c r="U64" s="201"/>
      <c r="V64" s="226">
        <f ca="1">IF(C64="",NA(),IF(OR(C64="Smelter not listed",C64="Smelter not yet identified"),MATCH($B64&amp;$D64,'Smelter Look-up'!$J:$J,0),MATCH($B64&amp;$C64,'Smelter Look-up'!$J:$J,0)))</f>
        <v>304</v>
      </c>
      <c r="X64" s="227">
        <f t="shared" ca="1" si="6"/>
        <v>0</v>
      </c>
      <c r="AB64" s="228" t="str">
        <f t="shared" ca="1" si="7"/>
        <v>GoldValcambi S.A.</v>
      </c>
    </row>
    <row r="65" spans="1:28" s="227" customFormat="1" ht="20.100000000000001" customHeight="1">
      <c r="A65" s="181" t="s">
        <v>722</v>
      </c>
      <c r="B65" s="182" t="str">
        <f ca="1">IF(LEN(A65)=0,"",INDEX('Smelter Look-up'!$A:$A,MATCH($A65,'Smelter Look-up'!$E:$E,0)))</f>
        <v>Gold</v>
      </c>
      <c r="C65" s="186" t="str">
        <f ca="1">IF(LEN(A65)=0,"",INDEX('Smelter Look-up'!$C:$C,MATCH($A65,'Smelter Look-up'!$E:$E,0)))</f>
        <v>Western Australian Mint (T/a The Perth Mint)</v>
      </c>
      <c r="D65" s="230" t="s">
        <v>2440</v>
      </c>
      <c r="E65" s="182" t="str">
        <f ca="1">IF(ISERROR($V65),"",OFFSET('Smelter Look-up'!$D$4,$V65-4,0)&amp;"")</f>
        <v>AUSTRALIA</v>
      </c>
      <c r="F65" s="182" t="str">
        <f ca="1">IF(ISERROR($V65),"",OFFSET('Smelter Look-up'!$E$4,$V65-4,0))</f>
        <v>CID002030</v>
      </c>
      <c r="G65" s="182" t="str">
        <f ca="1">IF(C65=$X$4,IF(ISERROR($V65),"Enter smelter details","RMI"),IF(ISERROR($V65),"",OFFSET('Smelter Look-up'!$F$4,$V65-4,0)))</f>
        <v>RMI</v>
      </c>
      <c r="H65" s="183">
        <f ca="1">IF(ISERROR($V65),"",OFFSET('Smelter Look-up'!$G$4,$V65-4,0))</f>
        <v>0</v>
      </c>
      <c r="I65" s="184" t="str">
        <f ca="1">IF(ISERROR($V65),"",OFFSET('Smelter Look-up'!$H$4,$V65-4,0))</f>
        <v>Newburn</v>
      </c>
      <c r="J65" s="184" t="str">
        <f ca="1">IF(ISERROR($V65),"",OFFSET('Smelter Look-up'!$I$4,$V65-4,0))</f>
        <v>Western Australia</v>
      </c>
      <c r="K65" s="224"/>
      <c r="L65" s="224"/>
      <c r="M65" s="224"/>
      <c r="N65" s="224"/>
      <c r="O65" s="224"/>
      <c r="P65" s="185"/>
      <c r="Q65" s="225"/>
      <c r="R65" s="182" t="str">
        <f ca="1">IF(ISERROR($V65),"",OFFSET('Smelter Look-up'!$C$4,$V65-4,0)&amp;"")</f>
        <v>Western Australian Mint (T/a The Perth Mint)</v>
      </c>
      <c r="S65" s="181" t="str">
        <f t="shared" ca="1" si="5"/>
        <v>AU</v>
      </c>
      <c r="T65" s="181" t="str">
        <f ca="1">IF(B65="","",IF(ISERROR(MATCH($J65,SorP!$B$1:$B$6226,0)),"",INDIRECT("'SorP'!$A$"&amp;MATCH($S65&amp;$J65,SorP!C:C,0))))</f>
        <v>AU-WA</v>
      </c>
      <c r="U65" s="201"/>
      <c r="V65" s="226">
        <f ca="1">IF(C65="",NA(),IF(OR(C65="Smelter not listed",C65="Smelter not yet identified"),MATCH($B65&amp;$D65,'Smelter Look-up'!$J:$J,0),MATCH($B65&amp;$C65,'Smelter Look-up'!$J:$J,0)))</f>
        <v>306</v>
      </c>
      <c r="X65" s="227">
        <f t="shared" ca="1" si="6"/>
        <v>0</v>
      </c>
      <c r="AB65" s="228" t="str">
        <f t="shared" ca="1" si="7"/>
        <v>GoldWestern Australian Mint (T/a The Perth Mint)</v>
      </c>
    </row>
    <row r="66" spans="1:28" s="227" customFormat="1" ht="20.100000000000001" customHeight="1">
      <c r="A66" s="181" t="s">
        <v>723</v>
      </c>
      <c r="B66" s="182" t="str">
        <f ca="1">IF(LEN(A66)=0,"",INDEX('Smelter Look-up'!$A:$A,MATCH($A66,'Smelter Look-up'!$E:$E,0)))</f>
        <v>Gold</v>
      </c>
      <c r="C66" s="186" t="str">
        <f ca="1">IF(LEN(A66)=0,"",INDEX('Smelter Look-up'!$C:$C,MATCH($A66,'Smelter Look-up'!$E:$E,0)))</f>
        <v>Yamakin Co., Ltd.</v>
      </c>
      <c r="D66" s="230" t="s">
        <v>12873</v>
      </c>
      <c r="E66" s="182" t="str">
        <f ca="1">IF(ISERROR($V66),"",OFFSET('Smelter Look-up'!$D$4,$V66-4,0)&amp;"")</f>
        <v>JAPAN</v>
      </c>
      <c r="F66" s="182" t="str">
        <f ca="1">IF(ISERROR($V66),"",OFFSET('Smelter Look-up'!$E$4,$V66-4,0))</f>
        <v>CID002100</v>
      </c>
      <c r="G66" s="182" t="str">
        <f ca="1">IF(C66=$X$4,IF(ISERROR($V66),"Enter smelter details","RMI"),IF(ISERROR($V66),"",OFFSET('Smelter Look-up'!$F$4,$V66-4,0)))</f>
        <v>RMI</v>
      </c>
      <c r="H66" s="183">
        <f ca="1">IF(ISERROR($V66),"",OFFSET('Smelter Look-up'!$G$4,$V66-4,0))</f>
        <v>0</v>
      </c>
      <c r="I66" s="184" t="str">
        <f ca="1">IF(ISERROR($V66),"",OFFSET('Smelter Look-up'!$H$4,$V66-4,0))</f>
        <v>Konan</v>
      </c>
      <c r="J66" s="184" t="str">
        <f ca="1">IF(ISERROR($V66),"",OFFSET('Smelter Look-up'!$I$4,$V66-4,0))</f>
        <v>Kochi</v>
      </c>
      <c r="K66" s="224"/>
      <c r="L66" s="224"/>
      <c r="M66" s="224"/>
      <c r="N66" s="224"/>
      <c r="O66" s="224"/>
      <c r="P66" s="185"/>
      <c r="Q66" s="225"/>
      <c r="R66" s="182" t="str">
        <f ca="1">IF(ISERROR($V66),"",OFFSET('Smelter Look-up'!$C$4,$V66-4,0)&amp;"")</f>
        <v>Yamakin Co., Ltd.</v>
      </c>
      <c r="S66" s="181" t="str">
        <f t="shared" ca="1" si="5"/>
        <v>JP</v>
      </c>
      <c r="T66" s="181" t="str">
        <f ca="1">IF(B66="","",IF(ISERROR(MATCH($J66,SorP!$B$1:$B$6226,0)),"",INDIRECT("'SorP'!$A$"&amp;MATCH($S66&amp;$J66,SorP!C:C,0))))</f>
        <v>JP-39</v>
      </c>
      <c r="U66" s="201"/>
      <c r="V66" s="226">
        <f ca="1">IF(C66="",NA(),IF(OR(C66="Smelter not listed",C66="Smelter not yet identified"),MATCH($B66&amp;$D66,'Smelter Look-up'!$J:$J,0),MATCH($B66&amp;$C66,'Smelter Look-up'!$J:$J,0)))</f>
        <v>310</v>
      </c>
      <c r="X66" s="227">
        <f t="shared" ca="1" si="6"/>
        <v>0</v>
      </c>
      <c r="AB66" s="228" t="str">
        <f t="shared" ca="1" si="7"/>
        <v>GoldYamakin Co., Ltd.</v>
      </c>
    </row>
    <row r="67" spans="1:28" s="227" customFormat="1" ht="20.100000000000001" customHeight="1">
      <c r="A67" s="181" t="s">
        <v>724</v>
      </c>
      <c r="B67" s="182" t="str">
        <f ca="1">IF(LEN(A67)=0,"",INDEX('Smelter Look-up'!$A:$A,MATCH($A67,'Smelter Look-up'!$E:$E,0)))</f>
        <v>Gold</v>
      </c>
      <c r="C67" s="186" t="str">
        <f ca="1">IF(LEN(A67)=0,"",INDEX('Smelter Look-up'!$C:$C,MATCH($A67,'Smelter Look-up'!$E:$E,0)))</f>
        <v>Yokohama Metal Co., Ltd.</v>
      </c>
      <c r="D67" s="230" t="s">
        <v>2119</v>
      </c>
      <c r="E67" s="182" t="str">
        <f ca="1">IF(ISERROR($V67),"",OFFSET('Smelter Look-up'!$D$4,$V67-4,0)&amp;"")</f>
        <v>JAPAN</v>
      </c>
      <c r="F67" s="182" t="str">
        <f ca="1">IF(ISERROR($V67),"",OFFSET('Smelter Look-up'!$E$4,$V67-4,0))</f>
        <v>CID002129</v>
      </c>
      <c r="G67" s="182" t="str">
        <f ca="1">IF(C67=$X$4,IF(ISERROR($V67),"Enter smelter details","RMI"),IF(ISERROR($V67),"",OFFSET('Smelter Look-up'!$F$4,$V67-4,0)))</f>
        <v>RMI</v>
      </c>
      <c r="H67" s="183">
        <f ca="1">IF(ISERROR($V67),"",OFFSET('Smelter Look-up'!$G$4,$V67-4,0))</f>
        <v>0</v>
      </c>
      <c r="I67" s="184" t="str">
        <f ca="1">IF(ISERROR($V67),"",OFFSET('Smelter Look-up'!$H$4,$V67-4,0))</f>
        <v>Sagamihara</v>
      </c>
      <c r="J67" s="184" t="str">
        <f ca="1">IF(ISERROR($V67),"",OFFSET('Smelter Look-up'!$I$4,$V67-4,0))</f>
        <v>Kanagawa</v>
      </c>
      <c r="K67" s="224"/>
      <c r="L67" s="224"/>
      <c r="M67" s="224"/>
      <c r="N67" s="224"/>
      <c r="O67" s="224"/>
      <c r="P67" s="185"/>
      <c r="Q67" s="225"/>
      <c r="R67" s="182" t="str">
        <f ca="1">IF(ISERROR($V67),"",OFFSET('Smelter Look-up'!$C$4,$V67-4,0)&amp;"")</f>
        <v>Yokohama Metal Co., Ltd.</v>
      </c>
      <c r="S67" s="181" t="str">
        <f t="shared" ca="1" si="5"/>
        <v>JP</v>
      </c>
      <c r="T67" s="181" t="str">
        <f ca="1">IF(B67="","",IF(ISERROR(MATCH($J67,SorP!$B$1:$B$6226,0)),"",INDIRECT("'SorP'!$A$"&amp;MATCH($S67&amp;$J67,SorP!C:C,0))))</f>
        <v>JP-14</v>
      </c>
      <c r="U67" s="201"/>
      <c r="V67" s="226">
        <f ca="1">IF(C67="",NA(),IF(OR(C67="Smelter not listed",C67="Smelter not yet identified"),MATCH($B67&amp;$D67,'Smelter Look-up'!$J:$J,0),MATCH($B67&amp;$C67,'Smelter Look-up'!$J:$J,0)))</f>
        <v>316</v>
      </c>
      <c r="X67" s="227">
        <f t="shared" ca="1" si="6"/>
        <v>0</v>
      </c>
      <c r="AB67" s="228" t="str">
        <f t="shared" ca="1" si="7"/>
        <v>GoldYokohama Metal Co., Ltd.</v>
      </c>
    </row>
    <row r="68" spans="1:28" s="227" customFormat="1" ht="20.100000000000001" customHeight="1">
      <c r="A68" s="181" t="s">
        <v>1356</v>
      </c>
      <c r="B68" s="182" t="str">
        <f ca="1">IF(LEN(A68)=0,"",INDEX('Smelter Look-up'!$A:$A,MATCH($A68,'Smelter Look-up'!$E:$E,0)))</f>
        <v>Gold</v>
      </c>
      <c r="C68" s="186" t="str">
        <f ca="1">IF(LEN(A68)=0,"",INDEX('Smelter Look-up'!$C:$C,MATCH($A68,'Smelter Look-up'!$E:$E,0)))</f>
        <v>MMTC-PAMP India Pvt., Ltd.</v>
      </c>
      <c r="D68" s="230" t="s">
        <v>2124</v>
      </c>
      <c r="E68" s="182" t="str">
        <f ca="1">IF(ISERROR($V68),"",OFFSET('Smelter Look-up'!$D$4,$V68-4,0)&amp;"")</f>
        <v>INDIA</v>
      </c>
      <c r="F68" s="182" t="str">
        <f ca="1">IF(ISERROR($V68),"",OFFSET('Smelter Look-up'!$E$4,$V68-4,0))</f>
        <v>CID002509</v>
      </c>
      <c r="G68" s="182" t="str">
        <f ca="1">IF(C68=$X$4,IF(ISERROR($V68),"Enter smelter details","RMI"),IF(ISERROR($V68),"",OFFSET('Smelter Look-up'!$F$4,$V68-4,0)))</f>
        <v>RMI</v>
      </c>
      <c r="H68" s="183">
        <f ca="1">IF(ISERROR($V68),"",OFFSET('Smelter Look-up'!$G$4,$V68-4,0))</f>
        <v>0</v>
      </c>
      <c r="I68" s="184" t="str">
        <f ca="1">IF(ISERROR($V68),"",OFFSET('Smelter Look-up'!$H$4,$V68-4,0))</f>
        <v>Mewat</v>
      </c>
      <c r="J68" s="184" t="str">
        <f ca="1">IF(ISERROR($V68),"",OFFSET('Smelter Look-up'!$I$4,$V68-4,0))</f>
        <v>Haryāna</v>
      </c>
      <c r="K68" s="224"/>
      <c r="L68" s="224"/>
      <c r="M68" s="224"/>
      <c r="N68" s="224"/>
      <c r="O68" s="224"/>
      <c r="P68" s="185"/>
      <c r="Q68" s="225"/>
      <c r="R68" s="182" t="str">
        <f ca="1">IF(ISERROR($V68),"",OFFSET('Smelter Look-up'!$C$4,$V68-4,0)&amp;"")</f>
        <v>MMTC-PAMP India Pvt., Ltd.</v>
      </c>
      <c r="S68" s="181" t="str">
        <f t="shared" ca="1" si="5"/>
        <v>IN</v>
      </c>
      <c r="T68" s="181" t="str">
        <f ca="1">IF(B68="","",IF(ISERROR(MATCH($J68,SorP!$B$1:$B$6226,0)),"",INDIRECT("'SorP'!$A$"&amp;MATCH($S68&amp;$J68,SorP!C:C,0))))</f>
        <v>IN-HR</v>
      </c>
      <c r="U68" s="201"/>
      <c r="V68" s="226">
        <f ca="1">IF(C68="",NA(),IF(OR(C68="Smelter not listed",C68="Smelter not yet identified"),MATCH($B68&amp;$D68,'Smelter Look-up'!$J:$J,0),MATCH($B68&amp;$C68,'Smelter Look-up'!$J:$J,0)))</f>
        <v>193</v>
      </c>
      <c r="X68" s="227">
        <f t="shared" ca="1" si="6"/>
        <v>0</v>
      </c>
      <c r="AB68" s="228" t="str">
        <f t="shared" ca="1" si="7"/>
        <v>GoldMMTC-PAMP India Pvt., Ltd.</v>
      </c>
    </row>
    <row r="69" spans="1:28" s="227" customFormat="1" ht="20.100000000000001" customHeight="1">
      <c r="A69" s="181" t="s">
        <v>1354</v>
      </c>
      <c r="B69" s="182" t="str">
        <f ca="1">IF(LEN(A69)=0,"",INDEX('Smelter Look-up'!$A:$A,MATCH($A69,'Smelter Look-up'!$E:$E,0)))</f>
        <v>Gold</v>
      </c>
      <c r="C69" s="186" t="str">
        <f ca="1">IF(LEN(A69)=0,"",INDEX('Smelter Look-up'!$C:$C,MATCH($A69,'Smelter Look-up'!$E:$E,0)))</f>
        <v>KGHM Polska Miedz Spolka Akcyjna</v>
      </c>
      <c r="D69" s="230" t="s">
        <v>12653</v>
      </c>
      <c r="E69" s="182" t="str">
        <f ca="1">IF(ISERROR($V69),"",OFFSET('Smelter Look-up'!$D$4,$V69-4,0)&amp;"")</f>
        <v>POLAND</v>
      </c>
      <c r="F69" s="182" t="str">
        <f ca="1">IF(ISERROR($V69),"",OFFSET('Smelter Look-up'!$E$4,$V69-4,0))</f>
        <v>CID002511</v>
      </c>
      <c r="G69" s="182" t="str">
        <f ca="1">IF(C69=$X$4,IF(ISERROR($V69),"Enter smelter details","RMI"),IF(ISERROR($V69),"",OFFSET('Smelter Look-up'!$F$4,$V69-4,0)))</f>
        <v>RMI</v>
      </c>
      <c r="H69" s="183">
        <f ca="1">IF(ISERROR($V69),"",OFFSET('Smelter Look-up'!$G$4,$V69-4,0))</f>
        <v>0</v>
      </c>
      <c r="I69" s="184" t="str">
        <f ca="1">IF(ISERROR($V69),"",OFFSET('Smelter Look-up'!$H$4,$V69-4,0))</f>
        <v>Lubin</v>
      </c>
      <c r="J69" s="184" t="str">
        <f ca="1">IF(ISERROR($V69),"",OFFSET('Smelter Look-up'!$I$4,$V69-4,0))</f>
        <v>Dolnośląskie</v>
      </c>
      <c r="K69" s="224"/>
      <c r="L69" s="224"/>
      <c r="M69" s="224"/>
      <c r="N69" s="224"/>
      <c r="O69" s="224"/>
      <c r="P69" s="185"/>
      <c r="Q69" s="225"/>
      <c r="R69" s="182" t="str">
        <f ca="1">IF(ISERROR($V69),"",OFFSET('Smelter Look-up'!$C$4,$V69-4,0)&amp;"")</f>
        <v>KGHM Polska Miedz Spolka Akcyjna</v>
      </c>
      <c r="S69" s="181" t="str">
        <f t="shared" ref="S69" ca="1" si="8">IF(B69="","",IF(ISERROR(MATCH($E69,CL,0)),"Unknown",INDIRECT("'C'!$A$"&amp;MATCH($E69,CL,0)+1)))</f>
        <v>PL</v>
      </c>
      <c r="T69" s="181" t="str">
        <f ca="1">IF(B69="","",IF(ISERROR(MATCH($J69,SorP!$B$1:$B$6226,0)),"",INDIRECT("'SorP'!$A$"&amp;MATCH($S69&amp;$J69,SorP!C:C,0))))</f>
        <v>PL-02</v>
      </c>
      <c r="U69" s="201"/>
      <c r="V69" s="226">
        <f ca="1">IF(C69="",NA(),IF(OR(C69="Smelter not listed",C69="Smelter not yet identified"),MATCH($B69&amp;$D69,'Smelter Look-up'!$J:$J,0),MATCH($B69&amp;$C69,'Smelter Look-up'!$J:$J,0)))</f>
        <v>144</v>
      </c>
      <c r="X69" s="227">
        <f t="shared" ref="X69" ca="1" si="9">IF(AND(C69="Smelter not listed",OR(LEN(D69)=0,LEN(E69)=0)),1,0)</f>
        <v>0</v>
      </c>
      <c r="AB69" s="228" t="str">
        <f t="shared" ref="AB69" ca="1" si="10">B69&amp;C69</f>
        <v>GoldKGHM Polska Miedz Spolka Akcyjna</v>
      </c>
    </row>
    <row r="70" spans="1:28" s="227" customFormat="1" ht="20.100000000000001" customHeight="1">
      <c r="A70" s="181" t="s">
        <v>1676</v>
      </c>
      <c r="B70" s="182" t="str">
        <f ca="1">IF(LEN(A70)=0,"",INDEX('Smelter Look-up'!$A:$A,MATCH($A70,'Smelter Look-up'!$E:$E,0)))</f>
        <v>Gold</v>
      </c>
      <c r="C70" s="186" t="str">
        <f ca="1">IF(LEN(A70)=0,"",INDEX('Smelter Look-up'!$C:$C,MATCH($A70,'Smelter Look-up'!$E:$E,0)))</f>
        <v>T.C.A S.p.A</v>
      </c>
      <c r="D70" s="230" t="s">
        <v>2168</v>
      </c>
      <c r="E70" s="182" t="str">
        <f ca="1">IF(ISERROR($V70),"",OFFSET('Smelter Look-up'!$D$4,$V70-4,0)&amp;"")</f>
        <v>ITALY</v>
      </c>
      <c r="F70" s="182" t="str">
        <f ca="1">IF(ISERROR($V70),"",OFFSET('Smelter Look-up'!$E$4,$V70-4,0))</f>
        <v>CID002580</v>
      </c>
      <c r="G70" s="182" t="str">
        <f ca="1">IF(C70=$X$4,IF(ISERROR($V70),"Enter smelter details","RMI"),IF(ISERROR($V70),"",OFFSET('Smelter Look-up'!$F$4,$V70-4,0)))</f>
        <v>RMI</v>
      </c>
      <c r="H70" s="183">
        <f ca="1">IF(ISERROR($V70),"",OFFSET('Smelter Look-up'!$G$4,$V70-4,0))</f>
        <v>0</v>
      </c>
      <c r="I70" s="184" t="str">
        <f ca="1">IF(ISERROR($V70),"",OFFSET('Smelter Look-up'!$H$4,$V70-4,0))</f>
        <v>Capolona</v>
      </c>
      <c r="J70" s="184" t="str">
        <f ca="1">IF(ISERROR($V70),"",OFFSET('Smelter Look-up'!$I$4,$V70-4,0))</f>
        <v>Toscana</v>
      </c>
      <c r="K70" s="224"/>
      <c r="L70" s="224"/>
      <c r="M70" s="224"/>
      <c r="N70" s="224"/>
      <c r="O70" s="224"/>
      <c r="P70" s="185"/>
      <c r="Q70" s="225"/>
      <c r="R70" s="182" t="str">
        <f ca="1">IF(ISERROR($V70),"",OFFSET('Smelter Look-up'!$C$4,$V70-4,0)&amp;"")</f>
        <v>T.C.A S.p.A</v>
      </c>
      <c r="S70" s="181" t="str">
        <f t="shared" ref="S70:S101" ca="1" si="11">IF(B70="","",IF(ISERROR(MATCH($E70,CL,0)),"Unknown",INDIRECT("'C'!$A$"&amp;MATCH($E70,CL,0)+1)))</f>
        <v>IT</v>
      </c>
      <c r="T70" s="181" t="str">
        <f ca="1">IF(B70="","",IF(ISERROR(MATCH($J70,SorP!$B$1:$B$6226,0)),"",INDIRECT("'SorP'!$A$"&amp;MATCH($S70&amp;$J70,SorP!C:C,0))))</f>
        <v>IT-52</v>
      </c>
      <c r="U70" s="201"/>
      <c r="V70" s="226">
        <f ca="1">IF(C70="",NA(),IF(OR(C70="Smelter not listed",C70="Smelter not yet identified"),MATCH($B70&amp;$D70,'Smelter Look-up'!$J:$J,0),MATCH($B70&amp;$C70,'Smelter Look-up'!$J:$J,0)))</f>
        <v>278</v>
      </c>
      <c r="X70" s="227">
        <f t="shared" ref="X70:X101" ca="1" si="12">IF(AND(C70="Smelter not listed",OR(LEN(D70)=0,LEN(E70)=0)),1,0)</f>
        <v>0</v>
      </c>
      <c r="AB70" s="228" t="str">
        <f t="shared" ref="AB70:AB101" ca="1" si="13">B70&amp;C70</f>
        <v>GoldT.C.A S.p.A</v>
      </c>
    </row>
    <row r="71" spans="1:28" s="227" customFormat="1" ht="20.100000000000001" customHeight="1">
      <c r="A71" s="181" t="s">
        <v>2268</v>
      </c>
      <c r="B71" s="182" t="str">
        <f ca="1">IF(LEN(A71)=0,"",INDEX('Smelter Look-up'!$A:$A,MATCH($A71,'Smelter Look-up'!$E:$E,0)))</f>
        <v>Gold</v>
      </c>
      <c r="C71" s="186" t="str">
        <f ca="1">IF(LEN(A71)=0,"",INDEX('Smelter Look-up'!$C:$C,MATCH($A71,'Smelter Look-up'!$E:$E,0)))</f>
        <v>REMONDIS PMR B.V.</v>
      </c>
      <c r="D71" s="230" t="s">
        <v>13704</v>
      </c>
      <c r="E71" s="182" t="str">
        <f ca="1">IF(ISERROR($V71),"",OFFSET('Smelter Look-up'!$D$4,$V71-4,0)&amp;"")</f>
        <v>NETHERLANDS</v>
      </c>
      <c r="F71" s="182" t="str">
        <f ca="1">IF(ISERROR($V71),"",OFFSET('Smelter Look-up'!$E$4,$V71-4,0))</f>
        <v>CID002582</v>
      </c>
      <c r="G71" s="182" t="str">
        <f ca="1">IF(C71=$X$4,IF(ISERROR($V71),"Enter smelter details","RMI"),IF(ISERROR($V71),"",OFFSET('Smelter Look-up'!$F$4,$V71-4,0)))</f>
        <v>RMI</v>
      </c>
      <c r="H71" s="183">
        <f ca="1">IF(ISERROR($V71),"",OFFSET('Smelter Look-up'!$G$4,$V71-4,0))</f>
        <v>0</v>
      </c>
      <c r="I71" s="184" t="str">
        <f ca="1">IF(ISERROR($V71),"",OFFSET('Smelter Look-up'!$H$4,$V71-4,0))</f>
        <v>Moerdijk</v>
      </c>
      <c r="J71" s="184" t="str">
        <f ca="1">IF(ISERROR($V71),"",OFFSET('Smelter Look-up'!$I$4,$V71-4,0))</f>
        <v>Noord-Brabant</v>
      </c>
      <c r="K71" s="224"/>
      <c r="L71" s="224"/>
      <c r="M71" s="224"/>
      <c r="N71" s="224"/>
      <c r="O71" s="224"/>
      <c r="P71" s="185"/>
      <c r="Q71" s="225"/>
      <c r="R71" s="182" t="str">
        <f ca="1">IF(ISERROR($V71),"",OFFSET('Smelter Look-up'!$C$4,$V71-4,0)&amp;"")</f>
        <v>REMONDIS PMR B.V.</v>
      </c>
      <c r="S71" s="181" t="str">
        <f t="shared" ca="1" si="11"/>
        <v>NL</v>
      </c>
      <c r="T71" s="181" t="str">
        <f ca="1">IF(B71="","",IF(ISERROR(MATCH($J71,SorP!$B$1:$B$6226,0)),"",INDIRECT("'SorP'!$A$"&amp;MATCH($S71&amp;$J71,SorP!C:C,0))))</f>
        <v>NL-NB</v>
      </c>
      <c r="U71" s="201"/>
      <c r="V71" s="226">
        <f ca="1">IF(C71="",NA(),IF(OR(C71="Smelter not listed",C71="Smelter not yet identified"),MATCH($B71&amp;$D71,'Smelter Look-up'!$J:$J,0),MATCH($B71&amp;$C71,'Smelter Look-up'!$J:$J,0)))</f>
        <v>228</v>
      </c>
      <c r="X71" s="227">
        <f t="shared" ca="1" si="12"/>
        <v>0</v>
      </c>
      <c r="AB71" s="228" t="str">
        <f t="shared" ca="1" si="13"/>
        <v>GoldREMONDIS PMR B.V.</v>
      </c>
    </row>
    <row r="72" spans="1:28" s="227" customFormat="1" ht="20.100000000000001" customHeight="1">
      <c r="A72" s="181" t="s">
        <v>1678</v>
      </c>
      <c r="B72" s="182" t="str">
        <f ca="1">IF(LEN(A72)=0,"",INDEX('Smelter Look-up'!$A:$A,MATCH($A72,'Smelter Look-up'!$E:$E,0)))</f>
        <v>Gold</v>
      </c>
      <c r="C72" s="186" t="str">
        <f ca="1">IF(LEN(A72)=0,"",INDEX('Smelter Look-up'!$C:$C,MATCH($A72,'Smelter Look-up'!$E:$E,0)))</f>
        <v>Korea Zinc Co., Ltd.</v>
      </c>
      <c r="D72" s="230" t="s">
        <v>2254</v>
      </c>
      <c r="E72" s="182" t="str">
        <f ca="1">IF(ISERROR($V72),"",OFFSET('Smelter Look-up'!$D$4,$V72-4,0)&amp;"")</f>
        <v>KOREA, REPUBLIC OF</v>
      </c>
      <c r="F72" s="182" t="str">
        <f ca="1">IF(ISERROR($V72),"",OFFSET('Smelter Look-up'!$E$4,$V72-4,0))</f>
        <v>CID002605</v>
      </c>
      <c r="G72" s="182" t="str">
        <f ca="1">IF(C72=$X$4,IF(ISERROR($V72),"Enter smelter details","RMI"),IF(ISERROR($V72),"",OFFSET('Smelter Look-up'!$F$4,$V72-4,0)))</f>
        <v>RMI</v>
      </c>
      <c r="H72" s="183">
        <f ca="1">IF(ISERROR($V72),"",OFFSET('Smelter Look-up'!$G$4,$V72-4,0))</f>
        <v>0</v>
      </c>
      <c r="I72" s="184" t="str">
        <f ca="1">IF(ISERROR($V72),"",OFFSET('Smelter Look-up'!$H$4,$V72-4,0))</f>
        <v>Seoul</v>
      </c>
      <c r="J72" s="184" t="str">
        <f ca="1">IF(ISERROR($V72),"",OFFSET('Smelter Look-up'!$I$4,$V72-4,0))</f>
        <v>Seoul-teukbyeolsi</v>
      </c>
      <c r="K72" s="224"/>
      <c r="L72" s="224"/>
      <c r="M72" s="224"/>
      <c r="N72" s="224"/>
      <c r="O72" s="224"/>
      <c r="P72" s="185"/>
      <c r="Q72" s="225"/>
      <c r="R72" s="182" t="str">
        <f ca="1">IF(ISERROR($V72),"",OFFSET('Smelter Look-up'!$C$4,$V72-4,0)&amp;"")</f>
        <v>Korea Zinc Co., Ltd.</v>
      </c>
      <c r="S72" s="181" t="str">
        <f t="shared" ca="1" si="11"/>
        <v>KR</v>
      </c>
      <c r="T72" s="181" t="str">
        <f ca="1">IF(B72="","",IF(ISERROR(MATCH($J72,SorP!$B$1:$B$6226,0)),"",INDIRECT("'SorP'!$A$"&amp;MATCH($S72&amp;$J72,SorP!C:C,0))))</f>
        <v>KR-11</v>
      </c>
      <c r="U72" s="201"/>
      <c r="V72" s="226">
        <f ca="1">IF(C72="",NA(),IF(OR(C72="Smelter not listed",C72="Smelter not yet identified"),MATCH($B72&amp;$D72,'Smelter Look-up'!$J:$J,0),MATCH($B72&amp;$C72,'Smelter Look-up'!$J:$J,0)))</f>
        <v>150</v>
      </c>
      <c r="X72" s="227">
        <f t="shared" ca="1" si="12"/>
        <v>0</v>
      </c>
      <c r="AB72" s="228" t="str">
        <f t="shared" ca="1" si="13"/>
        <v>GoldKorea Zinc Co., Ltd.</v>
      </c>
    </row>
    <row r="73" spans="1:28" s="227" customFormat="1" ht="20.100000000000001" customHeight="1">
      <c r="A73" s="181" t="s">
        <v>2280</v>
      </c>
      <c r="B73" s="182" t="str">
        <f ca="1">IF(LEN(A73)=0,"",INDEX('Smelter Look-up'!$A:$A,MATCH($A73,'Smelter Look-up'!$E:$E,0)))</f>
        <v>Gold</v>
      </c>
      <c r="C73" s="186" t="str">
        <f ca="1">IF(LEN(A73)=0,"",INDEX('Smelter Look-up'!$C:$C,MATCH($A73,'Smelter Look-up'!$E:$E,0)))</f>
        <v>TOO Tau-Ken-Altyn</v>
      </c>
      <c r="D73" s="230" t="s">
        <v>2279</v>
      </c>
      <c r="E73" s="182" t="str">
        <f ca="1">IF(ISERROR($V73),"",OFFSET('Smelter Look-up'!$D$4,$V73-4,0)&amp;"")</f>
        <v>KAZAKHSTAN</v>
      </c>
      <c r="F73" s="182" t="str">
        <f ca="1">IF(ISERROR($V73),"",OFFSET('Smelter Look-up'!$E$4,$V73-4,0))</f>
        <v>CID002615</v>
      </c>
      <c r="G73" s="182" t="str">
        <f ca="1">IF(C73=$X$4,IF(ISERROR($V73),"Enter smelter details","RMI"),IF(ISERROR($V73),"",OFFSET('Smelter Look-up'!$F$4,$V73-4,0)))</f>
        <v>RMI</v>
      </c>
      <c r="H73" s="183">
        <f ca="1">IF(ISERROR($V73),"",OFFSET('Smelter Look-up'!$G$4,$V73-4,0))</f>
        <v>0</v>
      </c>
      <c r="I73" s="184" t="str">
        <f ca="1">IF(ISERROR($V73),"",OFFSET('Smelter Look-up'!$H$4,$V73-4,0))</f>
        <v>Astana</v>
      </c>
      <c r="J73" s="184" t="str">
        <f ca="1">IF(ISERROR($V73),"",OFFSET('Smelter Look-up'!$I$4,$V73-4,0))</f>
        <v>Almaty</v>
      </c>
      <c r="K73" s="224"/>
      <c r="L73" s="224"/>
      <c r="M73" s="224"/>
      <c r="N73" s="224"/>
      <c r="O73" s="224"/>
      <c r="P73" s="185"/>
      <c r="Q73" s="225"/>
      <c r="R73" s="182" t="str">
        <f ca="1">IF(ISERROR($V73),"",OFFSET('Smelter Look-up'!$C$4,$V73-4,0)&amp;"")</f>
        <v>TOO Tau-Ken-Altyn</v>
      </c>
      <c r="S73" s="181" t="str">
        <f t="shared" ca="1" si="11"/>
        <v>KZ</v>
      </c>
      <c r="T73" s="181" t="str">
        <f ca="1">IF(B73="","",IF(ISERROR(MATCH($J73,SorP!$B$1:$B$6226,0)),"",INDIRECT("'SorP'!$A$"&amp;MATCH($S73&amp;$J73,SorP!C:C,0))))</f>
        <v>KZ-ALA</v>
      </c>
      <c r="U73" s="201"/>
      <c r="V73" s="226">
        <f ca="1">IF(C73="",NA(),IF(OR(C73="Smelter not listed",C73="Smelter not yet identified"),MATCH($B73&amp;$D73,'Smelter Look-up'!$J:$J,0),MATCH($B73&amp;$C73,'Smelter Look-up'!$J:$J,0)))</f>
        <v>297</v>
      </c>
      <c r="X73" s="227">
        <f t="shared" ca="1" si="12"/>
        <v>0</v>
      </c>
      <c r="AB73" s="228" t="str">
        <f t="shared" ca="1" si="13"/>
        <v>GoldTOO Tau-Ken-Altyn</v>
      </c>
    </row>
    <row r="74" spans="1:28" s="227" customFormat="1" ht="20.100000000000001" customHeight="1">
      <c r="A74" s="181" t="s">
        <v>2392</v>
      </c>
      <c r="B74" s="182" t="str">
        <f ca="1">IF(LEN(A74)=0,"",INDEX('Smelter Look-up'!$A:$A,MATCH($A74,'Smelter Look-up'!$E:$E,0)))</f>
        <v>Gold</v>
      </c>
      <c r="C74" s="186" t="str">
        <f ca="1">IF(LEN(A74)=0,"",INDEX('Smelter Look-up'!$C:$C,MATCH($A74,'Smelter Look-up'!$E:$E,0)))</f>
        <v>L'Orfebre S.A.</v>
      </c>
      <c r="D74" s="230" t="s">
        <v>2391</v>
      </c>
      <c r="E74" s="182" t="str">
        <f ca="1">IF(ISERROR($V74),"",OFFSET('Smelter Look-up'!$D$4,$V74-4,0)&amp;"")</f>
        <v>ANDORRA</v>
      </c>
      <c r="F74" s="182" t="str">
        <f ca="1">IF(ISERROR($V74),"",OFFSET('Smelter Look-up'!$E$4,$V74-4,0))</f>
        <v>CID002762</v>
      </c>
      <c r="G74" s="182" t="str">
        <f ca="1">IF(C74=$X$4,IF(ISERROR($V74),"Enter smelter details","RMI"),IF(ISERROR($V74),"",OFFSET('Smelter Look-up'!$F$4,$V74-4,0)))</f>
        <v>RMI</v>
      </c>
      <c r="H74" s="183">
        <f ca="1">IF(ISERROR($V74),"",OFFSET('Smelter Look-up'!$G$4,$V74-4,0))</f>
        <v>0</v>
      </c>
      <c r="I74" s="184" t="str">
        <f ca="1">IF(ISERROR($V74),"",OFFSET('Smelter Look-up'!$H$4,$V74-4,0))</f>
        <v>Andorra la Vella</v>
      </c>
      <c r="J74" s="184" t="str">
        <f ca="1">IF(ISERROR($V74),"",OFFSET('Smelter Look-up'!$I$4,$V74-4,0))</f>
        <v>Andorra la Vella</v>
      </c>
      <c r="K74" s="224"/>
      <c r="L74" s="224"/>
      <c r="M74" s="224"/>
      <c r="N74" s="224"/>
      <c r="O74" s="224"/>
      <c r="P74" s="185"/>
      <c r="Q74" s="225"/>
      <c r="R74" s="182" t="str">
        <f ca="1">IF(ISERROR($V74),"",OFFSET('Smelter Look-up'!$C$4,$V74-4,0)&amp;"")</f>
        <v>L'Orfebre S.A.</v>
      </c>
      <c r="S74" s="181" t="str">
        <f t="shared" ca="1" si="11"/>
        <v>AD</v>
      </c>
      <c r="T74" s="181" t="str">
        <f ca="1">IF(B74="","",IF(ISERROR(MATCH($J74,SorP!$B$1:$B$6226,0)),"",INDIRECT("'SorP'!$A$"&amp;MATCH($S74&amp;$J74,SorP!C:C,0))))</f>
        <v>AD-07</v>
      </c>
      <c r="U74" s="201"/>
      <c r="V74" s="226">
        <f ca="1">IF(C74="",NA(),IF(OR(C74="Smelter not listed",C74="Smelter not yet identified"),MATCH($B74&amp;$D74,'Smelter Look-up'!$J:$J,0),MATCH($B74&amp;$C74,'Smelter Look-up'!$J:$J,0)))</f>
        <v>162</v>
      </c>
      <c r="X74" s="227">
        <f t="shared" ca="1" si="12"/>
        <v>0</v>
      </c>
      <c r="AB74" s="228" t="str">
        <f t="shared" ca="1" si="13"/>
        <v>GoldL'Orfebre S.A.</v>
      </c>
    </row>
    <row r="75" spans="1:28" s="227" customFormat="1" ht="20.100000000000001" customHeight="1">
      <c r="A75" s="181" t="s">
        <v>2455</v>
      </c>
      <c r="B75" s="182" t="str">
        <f ca="1">IF(LEN(A75)=0,"",INDEX('Smelter Look-up'!$A:$A,MATCH($A75,'Smelter Look-up'!$E:$E,0)))</f>
        <v>Gold</v>
      </c>
      <c r="C75" s="186" t="str">
        <f ca="1">IF(LEN(A75)=0,"",INDEX('Smelter Look-up'!$C:$C,MATCH($A75,'Smelter Look-up'!$E:$E,0)))</f>
        <v>Italpreziosi</v>
      </c>
      <c r="D75" s="230" t="s">
        <v>2454</v>
      </c>
      <c r="E75" s="182" t="str">
        <f ca="1">IF(ISERROR($V75),"",OFFSET('Smelter Look-up'!$D$4,$V75-4,0)&amp;"")</f>
        <v>ITALY</v>
      </c>
      <c r="F75" s="182" t="str">
        <f ca="1">IF(ISERROR($V75),"",OFFSET('Smelter Look-up'!$E$4,$V75-4,0))</f>
        <v>CID002765</v>
      </c>
      <c r="G75" s="182" t="str">
        <f ca="1">IF(C75=$X$4,IF(ISERROR($V75),"Enter smelter details","RMI"),IF(ISERROR($V75),"",OFFSET('Smelter Look-up'!$F$4,$V75-4,0)))</f>
        <v>RMI</v>
      </c>
      <c r="H75" s="183">
        <f ca="1">IF(ISERROR($V75),"",OFFSET('Smelter Look-up'!$G$4,$V75-4,0))</f>
        <v>0</v>
      </c>
      <c r="I75" s="184" t="str">
        <f ca="1">IF(ISERROR($V75),"",OFFSET('Smelter Look-up'!$H$4,$V75-4,0))</f>
        <v>Arezzo</v>
      </c>
      <c r="J75" s="184" t="str">
        <f ca="1">IF(ISERROR($V75),"",OFFSET('Smelter Look-up'!$I$4,$V75-4,0))</f>
        <v>Toscana</v>
      </c>
      <c r="K75" s="224"/>
      <c r="L75" s="224"/>
      <c r="M75" s="224"/>
      <c r="N75" s="224"/>
      <c r="O75" s="224"/>
      <c r="P75" s="185"/>
      <c r="Q75" s="225"/>
      <c r="R75" s="182" t="str">
        <f ca="1">IF(ISERROR($V75),"",OFFSET('Smelter Look-up'!$C$4,$V75-4,0)&amp;"")</f>
        <v>Italpreziosi</v>
      </c>
      <c r="S75" s="181" t="str">
        <f t="shared" ca="1" si="11"/>
        <v>IT</v>
      </c>
      <c r="T75" s="181" t="str">
        <f ca="1">IF(B75="","",IF(ISERROR(MATCH($J75,SorP!$B$1:$B$6226,0)),"",INDIRECT("'SorP'!$A$"&amp;MATCH($S75&amp;$J75,SorP!C:C,0))))</f>
        <v>IT-52</v>
      </c>
      <c r="U75" s="201"/>
      <c r="V75" s="226">
        <f ca="1">IF(C75="",NA(),IF(OR(C75="Smelter not listed",C75="Smelter not yet identified"),MATCH($B75&amp;$D75,'Smelter Look-up'!$J:$J,0),MATCH($B75&amp;$C75,'Smelter Look-up'!$J:$J,0)))</f>
        <v>125</v>
      </c>
      <c r="X75" s="227">
        <f t="shared" ca="1" si="12"/>
        <v>0</v>
      </c>
      <c r="AB75" s="228" t="str">
        <f t="shared" ca="1" si="13"/>
        <v>GoldItalpreziosi</v>
      </c>
    </row>
    <row r="76" spans="1:28" s="227" customFormat="1" ht="20.100000000000001" customHeight="1">
      <c r="A76" s="181" t="s">
        <v>2157</v>
      </c>
      <c r="B76" s="182" t="str">
        <f ca="1">IF(LEN(A76)=0,"",INDEX('Smelter Look-up'!$A:$A,MATCH($A76,'Smelter Look-up'!$E:$E,0)))</f>
        <v>Gold</v>
      </c>
      <c r="C76" s="186" t="str">
        <f ca="1">IF(LEN(A76)=0,"",INDEX('Smelter Look-up'!$C:$C,MATCH($A76,'Smelter Look-up'!$E:$E,0)))</f>
        <v>WIELAND Edelmetalle GmbH</v>
      </c>
      <c r="D76" s="230" t="s">
        <v>2155</v>
      </c>
      <c r="E76" s="182" t="str">
        <f ca="1">IF(ISERROR($V76),"",OFFSET('Smelter Look-up'!$D$4,$V76-4,0)&amp;"")</f>
        <v>GERMANY</v>
      </c>
      <c r="F76" s="182" t="str">
        <f ca="1">IF(ISERROR($V76),"",OFFSET('Smelter Look-up'!$E$4,$V76-4,0))</f>
        <v>CID002778</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WIELAND Edelmetalle GmbH</v>
      </c>
      <c r="S76" s="181" t="str">
        <f t="shared" ca="1" si="11"/>
        <v>DE</v>
      </c>
      <c r="T76" s="181" t="str">
        <f ca="1">IF(B76="","",IF(ISERROR(MATCH($J76,SorP!$B$1:$B$6226,0)),"",INDIRECT("'SorP'!$A$"&amp;MATCH($S76&amp;$J76,SorP!C:C,0))))</f>
        <v>DE-BW</v>
      </c>
      <c r="U76" s="201"/>
      <c r="V76" s="226">
        <f ca="1">IF(C76="",NA(),IF(OR(C76="Smelter not listed",C76="Smelter not yet identified"),MATCH($B76&amp;$D76,'Smelter Look-up'!$J:$J,0),MATCH($B76&amp;$C76,'Smelter Look-up'!$J:$J,0)))</f>
        <v>307</v>
      </c>
      <c r="X76" s="227">
        <f t="shared" ca="1" si="12"/>
        <v>0</v>
      </c>
      <c r="AB76" s="228" t="str">
        <f t="shared" ca="1" si="13"/>
        <v>GoldWIELAND Edelmetalle GmbH</v>
      </c>
    </row>
    <row r="77" spans="1:28" s="227" customFormat="1" ht="20.100000000000001" customHeight="1">
      <c r="A77" s="181" t="s">
        <v>2158</v>
      </c>
      <c r="B77" s="182" t="str">
        <f ca="1">IF(LEN(A77)=0,"",INDEX('Smelter Look-up'!$A:$A,MATCH($A77,'Smelter Look-up'!$E:$E,0)))</f>
        <v>Gold</v>
      </c>
      <c r="C77" s="186" t="str">
        <f ca="1">IF(LEN(A77)=0,"",INDEX('Smelter Look-up'!$C:$C,MATCH($A77,'Smelter Look-up'!$E:$E,0)))</f>
        <v>Ogussa Osterreichische Gold- und Silber-Scheideanstalt GmbH</v>
      </c>
      <c r="D77" s="230" t="s">
        <v>12382</v>
      </c>
      <c r="E77" s="182" t="str">
        <f ca="1">IF(ISERROR($V77),"",OFFSET('Smelter Look-up'!$D$4,$V77-4,0)&amp;"")</f>
        <v>AUSTRIA</v>
      </c>
      <c r="F77" s="182" t="str">
        <f ca="1">IF(ISERROR($V77),"",OFFSET('Smelter Look-up'!$E$4,$V77-4,0))</f>
        <v>CID002779</v>
      </c>
      <c r="G77" s="182" t="str">
        <f ca="1">IF(C77=$X$4,IF(ISERROR($V77),"Enter smelter details","RMI"),IF(ISERROR($V77),"",OFFSET('Smelter Look-up'!$F$4,$V77-4,0)))</f>
        <v>RMI</v>
      </c>
      <c r="H77" s="183">
        <f ca="1">IF(ISERROR($V77),"",OFFSET('Smelter Look-up'!$G$4,$V77-4,0))</f>
        <v>0</v>
      </c>
      <c r="I77" s="184" t="str">
        <f ca="1">IF(ISERROR($V77),"",OFFSET('Smelter Look-up'!$H$4,$V77-4,0))</f>
        <v>Vienna</v>
      </c>
      <c r="J77" s="184" t="str">
        <f ca="1">IF(ISERROR($V77),"",OFFSET('Smelter Look-up'!$I$4,$V77-4,0))</f>
        <v>Wien</v>
      </c>
      <c r="K77" s="224"/>
      <c r="L77" s="224"/>
      <c r="M77" s="224"/>
      <c r="N77" s="224"/>
      <c r="O77" s="224"/>
      <c r="P77" s="185"/>
      <c r="Q77" s="225"/>
      <c r="R77" s="182" t="str">
        <f ca="1">IF(ISERROR($V77),"",OFFSET('Smelter Look-up'!$C$4,$V77-4,0)&amp;"")</f>
        <v>Ogussa Osterreichische Gold- und Silber-Scheideanstalt GmbH</v>
      </c>
      <c r="S77" s="181" t="str">
        <f t="shared" ca="1" si="11"/>
        <v>AT</v>
      </c>
      <c r="T77" s="181" t="str">
        <f ca="1">IF(B77="","",IF(ISERROR(MATCH($J77,SorP!$B$1:$B$6226,0)),"",INDIRECT("'SorP'!$A$"&amp;MATCH($S77&amp;$J77,SorP!C:C,0))))</f>
        <v>AT-9</v>
      </c>
      <c r="U77" s="201"/>
      <c r="V77" s="226">
        <f ca="1">IF(C77="",NA(),IF(OR(C77="Smelter not listed",C77="Smelter not yet identified"),MATCH($B77&amp;$D77,'Smelter Look-up'!$J:$J,0),MATCH($B77&amp;$C77,'Smelter Look-up'!$J:$J,0)))</f>
        <v>205</v>
      </c>
      <c r="X77" s="227">
        <f t="shared" ca="1" si="12"/>
        <v>0</v>
      </c>
      <c r="AB77" s="228" t="str">
        <f t="shared" ca="1" si="13"/>
        <v>GoldOgussa Osterreichische Gold- und Silber-Scheideanstalt GmbH</v>
      </c>
    </row>
    <row r="78" spans="1:28" s="227" customFormat="1" ht="20.100000000000001" customHeight="1">
      <c r="A78" s="181" t="s">
        <v>2404</v>
      </c>
      <c r="B78" s="182" t="str">
        <f ca="1">IF(LEN(A78)=0,"",INDEX('Smelter Look-up'!$A:$A,MATCH($A78,'Smelter Look-up'!$E:$E,0)))</f>
        <v>Gold</v>
      </c>
      <c r="C78" s="186" t="str">
        <f ca="1">IF(LEN(A78)=0,"",INDEX('Smelter Look-up'!$C:$C,MATCH($A78,'Smelter Look-up'!$E:$E,0)))</f>
        <v>SungEel HiMetal Co., Ltd.</v>
      </c>
      <c r="D78" s="230" t="s">
        <v>12872</v>
      </c>
      <c r="E78" s="182" t="str">
        <f ca="1">IF(ISERROR($V78),"",OFFSET('Smelter Look-up'!$D$4,$V78-4,0)&amp;"")</f>
        <v>KOREA, REPUBLIC OF</v>
      </c>
      <c r="F78" s="182" t="str">
        <f ca="1">IF(ISERROR($V78),"",OFFSET('Smelter Look-up'!$E$4,$V78-4,0))</f>
        <v>CID002918</v>
      </c>
      <c r="G78" s="182" t="str">
        <f ca="1">IF(C78=$X$4,IF(ISERROR($V78),"Enter smelter details","RMI"),IF(ISERROR($V78),"",OFFSET('Smelter Look-up'!$F$4,$V78-4,0)))</f>
        <v>RMI</v>
      </c>
      <c r="H78" s="183">
        <f ca="1">IF(ISERROR($V78),"",OFFSET('Smelter Look-up'!$G$4,$V78-4,0))</f>
        <v>0</v>
      </c>
      <c r="I78" s="184" t="str">
        <f ca="1">IF(ISERROR($V78),"",OFFSET('Smelter Look-up'!$H$4,$V78-4,0))</f>
        <v>Gunsan-si</v>
      </c>
      <c r="J78" s="184" t="str">
        <f ca="1">IF(ISERROR($V78),"",OFFSET('Smelter Look-up'!$I$4,$V78-4,0))</f>
        <v>Jeollabuk-do</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 ca="1">IF(C78="",NA(),IF(OR(C78="Smelter not listed",C78="Smelter not yet identified"),MATCH($B78&amp;$D78,'Smelter Look-up'!$J:$J,0),MATCH($B78&amp;$C78,'Smelter Look-up'!$J:$J,0)))</f>
        <v>275</v>
      </c>
      <c r="X78" s="227">
        <f t="shared" ca="1" si="12"/>
        <v>0</v>
      </c>
      <c r="AB78" s="228" t="str">
        <f t="shared" ca="1" si="13"/>
        <v>GoldSungEel HiMetal Co., Ltd.</v>
      </c>
    </row>
    <row r="79" spans="1:28" s="227" customFormat="1" ht="20.100000000000001" customHeight="1">
      <c r="A79" s="181" t="s">
        <v>2466</v>
      </c>
      <c r="B79" s="182" t="str">
        <f ca="1">IF(LEN(A79)=0,"",INDEX('Smelter Look-up'!$A:$A,MATCH($A79,'Smelter Look-up'!$E:$E,0)))</f>
        <v>Gold</v>
      </c>
      <c r="C79" s="186" t="str">
        <f ca="1">IF(LEN(A79)=0,"",INDEX('Smelter Look-up'!$C:$C,MATCH($A79,'Smelter Look-up'!$E:$E,0)))</f>
        <v>Planta Recuperadora de Metales SpA</v>
      </c>
      <c r="D79" s="230" t="s">
        <v>2465</v>
      </c>
      <c r="E79" s="182" t="str">
        <f ca="1">IF(ISERROR($V79),"",OFFSET('Smelter Look-up'!$D$4,$V79-4,0)&amp;"")</f>
        <v>CHILE</v>
      </c>
      <c r="F79" s="182" t="str">
        <f ca="1">IF(ISERROR($V79),"",OFFSET('Smelter Look-up'!$E$4,$V79-4,0))</f>
        <v>CID002919</v>
      </c>
      <c r="G79" s="182" t="str">
        <f ca="1">IF(C79=$X$4,IF(ISERROR($V79),"Enter smelter details","RMI"),IF(ISERROR($V79),"",OFFSET('Smelter Look-up'!$F$4,$V79-4,0)))</f>
        <v>RMI</v>
      </c>
      <c r="H79" s="183">
        <f ca="1">IF(ISERROR($V79),"",OFFSET('Smelter Look-up'!$G$4,$V79-4,0))</f>
        <v>0</v>
      </c>
      <c r="I79" s="184" t="str">
        <f ca="1">IF(ISERROR($V79),"",OFFSET('Smelter Look-up'!$H$4,$V79-4,0))</f>
        <v>Mejillones</v>
      </c>
      <c r="J79" s="184" t="str">
        <f ca="1">IF(ISERROR($V79),"",OFFSET('Smelter Look-up'!$I$4,$V79-4,0))</f>
        <v>Antofagasta</v>
      </c>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CL-AN</v>
      </c>
      <c r="U79" s="201"/>
      <c r="V79" s="226">
        <f ca="1">IF(C79="",NA(),IF(OR(C79="Smelter not listed",C79="Smelter not yet identified"),MATCH($B79&amp;$D79,'Smelter Look-up'!$J:$J,0),MATCH($B79&amp;$C79,'Smelter Look-up'!$J:$J,0)))</f>
        <v>217</v>
      </c>
      <c r="X79" s="227">
        <f t="shared" ca="1" si="12"/>
        <v>0</v>
      </c>
      <c r="AB79" s="228" t="str">
        <f t="shared" ca="1" si="13"/>
        <v>GoldPlanta Recuperadora de Metales SpA</v>
      </c>
    </row>
    <row r="80" spans="1:28" s="227" customFormat="1" ht="20.100000000000001" customHeight="1">
      <c r="A80" s="181" t="s">
        <v>2230</v>
      </c>
      <c r="B80" s="182" t="str">
        <f ca="1">IF(LEN(A80)=0,"",INDEX('Smelter Look-up'!$A:$A,MATCH($A80,'Smelter Look-up'!$E:$E,0)))</f>
        <v>Tin</v>
      </c>
      <c r="C80" s="186" t="str">
        <f ca="1">IF(LEN(A80)=0,"",INDEX('Smelter Look-up'!$C:$C,MATCH($A80,'Smelter Look-up'!$E:$E,0)))</f>
        <v>Chenzhou Yunxiang Mining and Metallurgy Co., Ltd.</v>
      </c>
      <c r="D80" s="230" t="s">
        <v>2287</v>
      </c>
      <c r="E80" s="182" t="str">
        <f ca="1">IF(ISERROR($V80),"",OFFSET('Smelter Look-up'!$D$4,$V80-4,0)&amp;"")</f>
        <v>CHINA</v>
      </c>
      <c r="F80" s="182" t="str">
        <f ca="1">IF(ISERROR($V80),"",OFFSET('Smelter Look-up'!$E$4,$V80-4,0))</f>
        <v>CID000228</v>
      </c>
      <c r="G80" s="182" t="str">
        <f ca="1">IF(C80=$X$4,IF(ISERROR($V80),"Enter smelter details","RMI"),IF(ISERROR($V80),"",OFFSET('Smelter Look-up'!$F$4,$V80-4,0)))</f>
        <v>RMI</v>
      </c>
      <c r="H80" s="183">
        <f ca="1">IF(ISERROR($V80),"",OFFSET('Smelter Look-up'!$G$4,$V80-4,0))</f>
        <v>0</v>
      </c>
      <c r="I80" s="184" t="str">
        <f ca="1">IF(ISERROR($V80),"",OFFSET('Smelter Look-up'!$H$4,$V80-4,0))</f>
        <v>Chenzhou</v>
      </c>
      <c r="J80" s="184" t="str">
        <f ca="1">IF(ISERROR($V80),"",OFFSET('Smelter Look-up'!$I$4,$V80-4,0))</f>
        <v>Hunan Sheng</v>
      </c>
      <c r="K80" s="224"/>
      <c r="L80" s="224"/>
      <c r="M80" s="224"/>
      <c r="N80" s="224"/>
      <c r="O80" s="224"/>
      <c r="P80" s="185"/>
      <c r="Q80" s="225"/>
      <c r="R80" s="182" t="str">
        <f ca="1">IF(ISERROR($V80),"",OFFSET('Smelter Look-up'!$C$4,$V80-4,0)&amp;"")</f>
        <v>Chenzhou Yunxiang Mining and Metallurgy Co., Ltd.</v>
      </c>
      <c r="S80" s="181" t="str">
        <f t="shared" ca="1" si="11"/>
        <v>CN</v>
      </c>
      <c r="T80" s="181" t="str">
        <f ca="1">IF(B80="","",IF(ISERROR(MATCH($J80,SorP!$B$1:$B$6226,0)),"",INDIRECT("'SorP'!$A$"&amp;MATCH($S80&amp;$J80,SorP!C:C,0))))</f>
        <v>CN-HN</v>
      </c>
      <c r="U80" s="201"/>
      <c r="V80" s="226">
        <f ca="1">IF(C80="",NA(),IF(OR(C80="Smelter not listed",C80="Smelter not yet identified"),MATCH($B80&amp;$D80,'Smelter Look-up'!$J:$J,0),MATCH($B80&amp;$C80,'Smelter Look-up'!$J:$J,0)))</f>
        <v>408</v>
      </c>
      <c r="X80" s="227">
        <f t="shared" ca="1" si="12"/>
        <v>0</v>
      </c>
      <c r="AB80" s="228" t="str">
        <f t="shared" ca="1" si="13"/>
        <v>TinChenzhou Yunxiang Mining and Metallurgy Co., Ltd.</v>
      </c>
    </row>
    <row r="81" spans="1:28" s="227" customFormat="1" ht="20.100000000000001" customHeight="1">
      <c r="A81" s="181" t="s">
        <v>744</v>
      </c>
      <c r="B81" s="182" t="str">
        <f ca="1">IF(LEN(A81)=0,"",INDEX('Smelter Look-up'!$A:$A,MATCH($A81,'Smelter Look-up'!$E:$E,0)))</f>
        <v>Tin</v>
      </c>
      <c r="C81" s="186" t="str">
        <f ca="1">IF(LEN(A81)=0,"",INDEX('Smelter Look-up'!$C:$C,MATCH($A81,'Smelter Look-up'!$E:$E,0)))</f>
        <v>Alpha Assembly Solutions Inc</v>
      </c>
      <c r="D81" s="230" t="s">
        <v>15832</v>
      </c>
      <c r="E81" s="182" t="str">
        <f ca="1">IF(ISERROR($V81),"",OFFSET('Smelter Look-up'!$D$4,$V81-4,0)&amp;"")</f>
        <v>UNITED STATES OF AMERICA</v>
      </c>
      <c r="F81" s="182" t="str">
        <f ca="1">IF(ISERROR($V81),"",OFFSET('Smelter Look-up'!$E$4,$V81-4,0))</f>
        <v>CID000292</v>
      </c>
      <c r="G81" s="182" t="str">
        <f ca="1">IF(C81=$X$4,IF(ISERROR($V81),"Enter smelter details","RMI"),IF(ISERROR($V81),"",OFFSET('Smelter Look-up'!$F$4,$V81-4,0)))</f>
        <v>RMI</v>
      </c>
      <c r="H81" s="183">
        <f ca="1">IF(ISERROR($V81),"",OFFSET('Smelter Look-up'!$G$4,$V81-4,0))</f>
        <v>0</v>
      </c>
      <c r="I81" s="184" t="str">
        <f ca="1">IF(ISERROR($V81),"",OFFSET('Smelter Look-up'!$H$4,$V81-4,0))</f>
        <v>Altoona</v>
      </c>
      <c r="J81" s="184" t="str">
        <f ca="1">IF(ISERROR($V81),"",OFFSET('Smelter Look-up'!$I$4,$V81-4,0))</f>
        <v>Pennsylvania</v>
      </c>
      <c r="K81" s="224"/>
      <c r="L81" s="224"/>
      <c r="M81" s="224"/>
      <c r="N81" s="224"/>
      <c r="O81" s="224"/>
      <c r="P81" s="185"/>
      <c r="Q81" s="225"/>
      <c r="R81" s="182" t="str">
        <f ca="1">IF(ISERROR($V81),"",OFFSET('Smelter Look-up'!$C$4,$V81-4,0)&amp;"")</f>
        <v>Alpha Assembly Solutions Inc</v>
      </c>
      <c r="S81" s="181" t="str">
        <f t="shared" ca="1" si="11"/>
        <v>US</v>
      </c>
      <c r="T81" s="181" t="str">
        <f ca="1">IF(B81="","",IF(ISERROR(MATCH($J81,SorP!$B$1:$B$6226,0)),"",INDIRECT("'SorP'!$A$"&amp;MATCH($S81&amp;$J81,SorP!C:C,0))))</f>
        <v>US-PA</v>
      </c>
      <c r="U81" s="201"/>
      <c r="V81" s="226">
        <f ca="1">IF(C81="",NA(),IF(OR(C81="Smelter not listed",C81="Smelter not yet identified"),MATCH($B81&amp;$D81,'Smelter Look-up'!$J:$J,0),MATCH($B81&amp;$C81,'Smelter Look-up'!$J:$J,0)))</f>
        <v>399</v>
      </c>
      <c r="X81" s="227">
        <f t="shared" ca="1" si="12"/>
        <v>0</v>
      </c>
      <c r="AB81" s="228" t="str">
        <f t="shared" ca="1" si="13"/>
        <v>TinAlpha Assembly Solutions Inc</v>
      </c>
    </row>
    <row r="82" spans="1:28" s="227" customFormat="1" ht="20.25">
      <c r="A82" s="181" t="s">
        <v>1374</v>
      </c>
      <c r="B82" s="182" t="str">
        <f ca="1">IF(LEN(A82)=0,"",INDEX('Smelter Look-up'!$A:$A,MATCH($A82,'Smelter Look-up'!$E:$E,0)))</f>
        <v>Tin</v>
      </c>
      <c r="C82" s="186" t="str">
        <f ca="1">IF(LEN(A82)=0,"",INDEX('Smelter Look-up'!$C:$C,MATCH($A82,'Smelter Look-up'!$E:$E,0)))</f>
        <v>Dowa</v>
      </c>
      <c r="D82" s="230" t="s">
        <v>877</v>
      </c>
      <c r="E82" s="182" t="str">
        <f ca="1">IF(ISERROR($V82),"",OFFSET('Smelter Look-up'!$D$4,$V82-4,0)&amp;"")</f>
        <v>JAPAN</v>
      </c>
      <c r="F82" s="182" t="str">
        <f ca="1">IF(ISERROR($V82),"",OFFSET('Smelter Look-up'!$E$4,$V82-4,0))</f>
        <v>CID000402</v>
      </c>
      <c r="G82" s="182" t="str">
        <f ca="1">IF(C82=$X$4,IF(ISERROR($V82),"Enter smelter details","RMI"),IF(ISERROR($V82),"",OFFSET('Smelter Look-up'!$F$4,$V82-4,0)))</f>
        <v>RMI</v>
      </c>
      <c r="H82" s="183">
        <f ca="1">IF(ISERROR($V82),"",OFFSET('Smelter Look-up'!$G$4,$V82-4,0))</f>
        <v>0</v>
      </c>
      <c r="I82" s="184" t="str">
        <f ca="1">IF(ISERROR($V82),"",OFFSET('Smelter Look-up'!$H$4,$V82-4,0))</f>
        <v>Kosaka</v>
      </c>
      <c r="J82" s="184" t="str">
        <f ca="1">IF(ISERROR($V82),"",OFFSET('Smelter Look-up'!$I$4,$V82-4,0))</f>
        <v>Akita</v>
      </c>
      <c r="K82" s="224"/>
      <c r="L82" s="224"/>
      <c r="M82" s="224"/>
      <c r="N82" s="224"/>
      <c r="O82" s="224"/>
      <c r="P82" s="185"/>
      <c r="Q82" s="225"/>
      <c r="R82" s="182" t="str">
        <f ca="1">IF(ISERROR($V82),"",OFFSET('Smelter Look-up'!$C$4,$V82-4,0)&amp;"")</f>
        <v>Dowa</v>
      </c>
      <c r="S82" s="181" t="str">
        <f t="shared" ca="1" si="11"/>
        <v>JP</v>
      </c>
      <c r="T82" s="181" t="str">
        <f ca="1">IF(B82="","",IF(ISERROR(MATCH($J82,SorP!$B$1:$B$6226,0)),"",INDIRECT("'SorP'!$A$"&amp;MATCH($S82&amp;$J82,SorP!C:C,0))))</f>
        <v>JP-05</v>
      </c>
      <c r="U82" s="201"/>
      <c r="V82" s="226">
        <f ca="1">IF(C82="",NA(),IF(OR(C82="Smelter not listed",C82="Smelter not yet identified"),MATCH($B82&amp;$D82,'Smelter Look-up'!$J:$J,0),MATCH($B82&amp;$C82,'Smelter Look-up'!$J:$J,0)))</f>
        <v>425</v>
      </c>
      <c r="X82" s="227">
        <f t="shared" ca="1" si="12"/>
        <v>0</v>
      </c>
      <c r="AB82" s="228" t="str">
        <f t="shared" ca="1" si="13"/>
        <v>TinDowa</v>
      </c>
    </row>
    <row r="83" spans="1:28" s="227" customFormat="1" ht="20.100000000000001" customHeight="1">
      <c r="A83" s="181" t="s">
        <v>745</v>
      </c>
      <c r="B83" s="182" t="str">
        <f ca="1">IF(LEN(A83)=0,"",INDEX('Smelter Look-up'!$A:$A,MATCH($A83,'Smelter Look-up'!$E:$E,0)))</f>
        <v>Tin</v>
      </c>
      <c r="C83" s="186" t="str">
        <f ca="1">IF(LEN(A83)=0,"",INDEX('Smelter Look-up'!$C:$C,MATCH($A83,'Smelter Look-up'!$E:$E,0)))</f>
        <v>EM Vinto</v>
      </c>
      <c r="D83" s="230" t="s">
        <v>814</v>
      </c>
      <c r="E83" s="182" t="str">
        <f ca="1">IF(ISERROR($V83),"",OFFSET('Smelter Look-up'!$D$4,$V83-4,0)&amp;"")</f>
        <v>BOLIVIA (PLURINATIONAL STATE OF)</v>
      </c>
      <c r="F83" s="182" t="str">
        <f ca="1">IF(ISERROR($V83),"",OFFSET('Smelter Look-up'!$E$4,$V83-4,0))</f>
        <v>CID000438</v>
      </c>
      <c r="G83" s="182" t="str">
        <f ca="1">IF(C83=$X$4,IF(ISERROR($V83),"Enter smelter details","RMI"),IF(ISERROR($V83),"",OFFSET('Smelter Look-up'!$F$4,$V83-4,0)))</f>
        <v>RMI</v>
      </c>
      <c r="H83" s="183">
        <f ca="1">IF(ISERROR($V83),"",OFFSET('Smelter Look-up'!$G$4,$V83-4,0))</f>
        <v>0</v>
      </c>
      <c r="I83" s="184" t="str">
        <f ca="1">IF(ISERROR($V83),"",OFFSET('Smelter Look-up'!$H$4,$V83-4,0))</f>
        <v>Oruro</v>
      </c>
      <c r="J83" s="184" t="str">
        <f ca="1">IF(ISERROR($V83),"",OFFSET('Smelter Look-up'!$I$4,$V83-4,0))</f>
        <v>Oruro</v>
      </c>
      <c r="K83" s="224"/>
      <c r="L83" s="224"/>
      <c r="M83" s="224"/>
      <c r="N83" s="224"/>
      <c r="O83" s="224"/>
      <c r="P83" s="185"/>
      <c r="Q83" s="225"/>
      <c r="R83" s="182" t="str">
        <f ca="1">IF(ISERROR($V83),"",OFFSET('Smelter Look-up'!$C$4,$V83-4,0)&amp;"")</f>
        <v>EM Vinto</v>
      </c>
      <c r="S83" s="181" t="str">
        <f t="shared" ca="1" si="11"/>
        <v>BO</v>
      </c>
      <c r="T83" s="181" t="str">
        <f ca="1">IF(B83="","",IF(ISERROR(MATCH($J83,SorP!$B$1:$B$6226,0)),"",INDIRECT("'SorP'!$A$"&amp;MATCH($S83&amp;$J83,SorP!C:C,0))))</f>
        <v>BO-O</v>
      </c>
      <c r="U83" s="201"/>
      <c r="V83" s="226">
        <f ca="1">IF(C83="",NA(),IF(OR(C83="Smelter not listed",C83="Smelter not yet identified"),MATCH($B83&amp;$D83,'Smelter Look-up'!$J:$J,0),MATCH($B83&amp;$C83,'Smelter Look-up'!$J:$J,0)))</f>
        <v>428</v>
      </c>
      <c r="X83" s="227">
        <f t="shared" ca="1" si="12"/>
        <v>0</v>
      </c>
      <c r="AB83" s="228" t="str">
        <f t="shared" ca="1" si="13"/>
        <v>TinEM Vinto</v>
      </c>
    </row>
    <row r="84" spans="1:28" s="227" customFormat="1" ht="20.100000000000001" customHeight="1">
      <c r="A84" s="181" t="s">
        <v>747</v>
      </c>
      <c r="B84" s="182" t="str">
        <f ca="1">IF(LEN(A84)=0,"",INDEX('Smelter Look-up'!$A:$A,MATCH($A84,'Smelter Look-up'!$E:$E,0)))</f>
        <v>Tin</v>
      </c>
      <c r="C84" s="186" t="str">
        <f ca="1">IF(LEN(A84)=0,"",INDEX('Smelter Look-up'!$C:$C,MATCH($A84,'Smelter Look-up'!$E:$E,0)))</f>
        <v>Fenix Metals</v>
      </c>
      <c r="D84" s="230" t="s">
        <v>788</v>
      </c>
      <c r="E84" s="182" t="str">
        <f ca="1">IF(ISERROR($V84),"",OFFSET('Smelter Look-up'!$D$4,$V84-4,0)&amp;"")</f>
        <v>POLAND</v>
      </c>
      <c r="F84" s="182" t="str">
        <f ca="1">IF(ISERROR($V84),"",OFFSET('Smelter Look-up'!$E$4,$V84-4,0))</f>
        <v>CID000468</v>
      </c>
      <c r="G84" s="182" t="str">
        <f ca="1">IF(C84=$X$4,IF(ISERROR($V84),"Enter smelter details","RMI"),IF(ISERROR($V84),"",OFFSET('Smelter Look-up'!$F$4,$V84-4,0)))</f>
        <v>RMI</v>
      </c>
      <c r="H84" s="183">
        <f ca="1">IF(ISERROR($V84),"",OFFSET('Smelter Look-up'!$G$4,$V84-4,0))</f>
        <v>0</v>
      </c>
      <c r="I84" s="184" t="str">
        <f ca="1">IF(ISERROR($V84),"",OFFSET('Smelter Look-up'!$H$4,$V84-4,0))</f>
        <v>Chmielów</v>
      </c>
      <c r="J84" s="184" t="str">
        <f ca="1">IF(ISERROR($V84),"",OFFSET('Smelter Look-up'!$I$4,$V84-4,0))</f>
        <v>Podkarpackie</v>
      </c>
      <c r="K84" s="224"/>
      <c r="L84" s="224"/>
      <c r="M84" s="224"/>
      <c r="N84" s="224"/>
      <c r="O84" s="224"/>
      <c r="P84" s="185"/>
      <c r="Q84" s="225"/>
      <c r="R84" s="182" t="str">
        <f ca="1">IF(ISERROR($V84),"",OFFSET('Smelter Look-up'!$C$4,$V84-4,0)&amp;"")</f>
        <v>Fenix Metals</v>
      </c>
      <c r="S84" s="181" t="str">
        <f t="shared" ca="1" si="11"/>
        <v>PL</v>
      </c>
      <c r="T84" s="181" t="str">
        <f ca="1">IF(B84="","",IF(ISERROR(MATCH($J84,SorP!$B$1:$B$6226,0)),"",INDIRECT("'SorP'!$A$"&amp;MATCH($S84&amp;$J84,SorP!C:C,0))))</f>
        <v>PL-18</v>
      </c>
      <c r="U84" s="201"/>
      <c r="V84" s="226">
        <f ca="1">IF(C84="",NA(),IF(OR(C84="Smelter not listed",C84="Smelter not yet identified"),MATCH($B84&amp;$D84,'Smelter Look-up'!$J:$J,0),MATCH($B84&amp;$C84,'Smelter Look-up'!$J:$J,0)))</f>
        <v>437</v>
      </c>
      <c r="X84" s="227">
        <f t="shared" ca="1" si="12"/>
        <v>0</v>
      </c>
      <c r="AB84" s="228" t="str">
        <f t="shared" ca="1" si="13"/>
        <v>TinFenix Metals</v>
      </c>
    </row>
    <row r="85" spans="1:28" s="227" customFormat="1" ht="20.100000000000001" customHeight="1">
      <c r="A85" s="181" t="s">
        <v>748</v>
      </c>
      <c r="B85" s="182" t="str">
        <f ca="1">IF(LEN(A85)=0,"",INDEX('Smelter Look-up'!$A:$A,MATCH($A85,'Smelter Look-up'!$E:$E,0)))</f>
        <v>Tin</v>
      </c>
      <c r="C85" s="186" t="str">
        <f ca="1">IF(LEN(A85)=0,"",INDEX('Smelter Look-up'!$C:$C,MATCH($A85,'Smelter Look-up'!$E:$E,0)))</f>
        <v>Gejiu Non-Ferrous Metal Processing Co., Ltd.</v>
      </c>
      <c r="D85" s="230" t="s">
        <v>2099</v>
      </c>
      <c r="E85" s="182" t="str">
        <f ca="1">IF(ISERROR($V85),"",OFFSET('Smelter Look-up'!$D$4,$V85-4,0)&amp;"")</f>
        <v>CHINA</v>
      </c>
      <c r="F85" s="182" t="str">
        <f ca="1">IF(ISERROR($V85),"",OFFSET('Smelter Look-up'!$E$4,$V85-4,0))</f>
        <v>CID000538</v>
      </c>
      <c r="G85" s="182" t="str">
        <f ca="1">IF(C85=$X$4,IF(ISERROR($V85),"Enter smelter details","RMI"),IF(ISERROR($V85),"",OFFSET('Smelter Look-up'!$F$4,$V85-4,0)))</f>
        <v>RMI</v>
      </c>
      <c r="H85" s="183">
        <f ca="1">IF(ISERROR($V85),"",OFFSET('Smelter Look-up'!$G$4,$V85-4,0))</f>
        <v>0</v>
      </c>
      <c r="I85" s="184" t="str">
        <f ca="1">IF(ISERROR($V85),"",OFFSET('Smelter Look-up'!$H$4,$V85-4,0))</f>
        <v>Gejiu</v>
      </c>
      <c r="J85" s="184" t="str">
        <f ca="1">IF(ISERROR($V85),"",OFFSET('Smelter Look-up'!$I$4,$V85-4,0))</f>
        <v>Yunnan Sheng</v>
      </c>
      <c r="K85" s="224"/>
      <c r="L85" s="224"/>
      <c r="M85" s="224"/>
      <c r="N85" s="224"/>
      <c r="O85" s="224"/>
      <c r="P85" s="185"/>
      <c r="Q85" s="225"/>
      <c r="R85" s="182" t="str">
        <f ca="1">IF(ISERROR($V85),"",OFFSET('Smelter Look-up'!$C$4,$V85-4,0)&amp;"")</f>
        <v>Gejiu Non-Ferrous Metal Processing Co., Ltd.</v>
      </c>
      <c r="S85" s="181" t="str">
        <f t="shared" ca="1" si="11"/>
        <v>CN</v>
      </c>
      <c r="T85" s="181" t="str">
        <f ca="1">IF(B85="","",IF(ISERROR(MATCH($J85,SorP!$B$1:$B$6226,0)),"",INDIRECT("'SorP'!$A$"&amp;MATCH($S85&amp;$J85,SorP!C:C,0))))</f>
        <v>CN-YN</v>
      </c>
      <c r="U85" s="201"/>
      <c r="V85" s="226">
        <f ca="1">IF(C85="",NA(),IF(OR(C85="Smelter not listed",C85="Smelter not yet identified"),MATCH($B85&amp;$D85,'Smelter Look-up'!$J:$J,0),MATCH($B85&amp;$C85,'Smelter Look-up'!$J:$J,0)))</f>
        <v>443</v>
      </c>
      <c r="X85" s="227">
        <f t="shared" ca="1" si="12"/>
        <v>0</v>
      </c>
      <c r="AB85" s="228" t="str">
        <f t="shared" ca="1" si="13"/>
        <v>TinGejiu Non-Ferrous Metal Processing Co., Ltd.</v>
      </c>
    </row>
    <row r="86" spans="1:28" s="227" customFormat="1" ht="20.100000000000001" customHeight="1">
      <c r="A86" s="181" t="s">
        <v>751</v>
      </c>
      <c r="B86" s="182" t="str">
        <f ca="1">IF(LEN(A86)=0,"",INDEX('Smelter Look-up'!$A:$A,MATCH($A86,'Smelter Look-up'!$E:$E,0)))</f>
        <v>Tin</v>
      </c>
      <c r="C86" s="186" t="str">
        <f ca="1">IF(LEN(A86)=0,"",INDEX('Smelter Look-up'!$C:$C,MATCH($A86,'Smelter Look-up'!$E:$E,0)))</f>
        <v>China Tin Group Co., Ltd.</v>
      </c>
      <c r="D86" s="230" t="s">
        <v>1293</v>
      </c>
      <c r="E86" s="182" t="str">
        <f ca="1">IF(ISERROR($V86),"",OFFSET('Smelter Look-up'!$D$4,$V86-4,0)&amp;"")</f>
        <v>CHINA</v>
      </c>
      <c r="F86" s="182" t="str">
        <f ca="1">IF(ISERROR($V86),"",OFFSET('Smelter Look-up'!$E$4,$V86-4,0))</f>
        <v>CID001070</v>
      </c>
      <c r="G86" s="182" t="str">
        <f ca="1">IF(C86=$X$4,IF(ISERROR($V86),"Enter smelter details","RMI"),IF(ISERROR($V86),"",OFFSET('Smelter Look-up'!$F$4,$V86-4,0)))</f>
        <v>RMI</v>
      </c>
      <c r="H86" s="183">
        <f ca="1">IF(ISERROR($V86),"",OFFSET('Smelter Look-up'!$G$4,$V86-4,0))</f>
        <v>0</v>
      </c>
      <c r="I86" s="184" t="str">
        <f ca="1">IF(ISERROR($V86),"",OFFSET('Smelter Look-up'!$H$4,$V86-4,0))</f>
        <v>Laibin</v>
      </c>
      <c r="J86" s="184" t="str">
        <f ca="1">IF(ISERROR($V86),"",OFFSET('Smelter Look-up'!$I$4,$V86-4,0))</f>
        <v>Guangxi Zhuangzu Zizhiqu</v>
      </c>
      <c r="K86" s="224"/>
      <c r="L86" s="224"/>
      <c r="M86" s="224"/>
      <c r="N86" s="224"/>
      <c r="O86" s="224"/>
      <c r="P86" s="185"/>
      <c r="Q86" s="225"/>
      <c r="R86" s="182" t="str">
        <f ca="1">IF(ISERROR($V86),"",OFFSET('Smelter Look-up'!$C$4,$V86-4,0)&amp;"")</f>
        <v>China Tin Group Co., Ltd.</v>
      </c>
      <c r="S86" s="181" t="str">
        <f t="shared" ca="1" si="11"/>
        <v>CN</v>
      </c>
      <c r="T86" s="181" t="str">
        <f ca="1">IF(B86="","",IF(ISERROR(MATCH($J86,SorP!$B$1:$B$6226,0)),"",INDIRECT("'SorP'!$A$"&amp;MATCH($S86&amp;$J86,SorP!C:C,0))))</f>
        <v>CN-GX</v>
      </c>
      <c r="U86" s="201"/>
      <c r="V86" s="226">
        <f ca="1">IF(C86="",NA(),IF(OR(C86="Smelter not listed",C86="Smelter not yet identified"),MATCH($B86&amp;$D86,'Smelter Look-up'!$J:$J,0),MATCH($B86&amp;$C86,'Smelter Look-up'!$J:$J,0)))</f>
        <v>411</v>
      </c>
      <c r="X86" s="227">
        <f t="shared" ca="1" si="12"/>
        <v>0</v>
      </c>
      <c r="AB86" s="228" t="str">
        <f t="shared" ca="1" si="13"/>
        <v>TinChina Tin Group Co., Ltd.</v>
      </c>
    </row>
    <row r="87" spans="1:28" s="227" customFormat="1" ht="20.100000000000001" customHeight="1">
      <c r="A87" s="181" t="s">
        <v>752</v>
      </c>
      <c r="B87" s="182" t="str">
        <f ca="1">IF(LEN(A87)=0,"",INDEX('Smelter Look-up'!$A:$A,MATCH($A87,'Smelter Look-up'!$E:$E,0)))</f>
        <v>Tin</v>
      </c>
      <c r="C87" s="186" t="str">
        <f ca="1">IF(LEN(A87)=0,"",INDEX('Smelter Look-up'!$C:$C,MATCH($A87,'Smelter Look-up'!$E:$E,0)))</f>
        <v>Malaysia Smelting Corporation (MSC)</v>
      </c>
      <c r="D87" s="230" t="s">
        <v>793</v>
      </c>
      <c r="E87" s="182" t="str">
        <f ca="1">IF(ISERROR($V87),"",OFFSET('Smelter Look-up'!$D$4,$V87-4,0)&amp;"")</f>
        <v>MALAYSIA</v>
      </c>
      <c r="F87" s="182" t="str">
        <f ca="1">IF(ISERROR($V87),"",OFFSET('Smelter Look-up'!$E$4,$V87-4,0))</f>
        <v>CID001105</v>
      </c>
      <c r="G87" s="182" t="str">
        <f ca="1">IF(C87=$X$4,IF(ISERROR($V87),"Enter smelter details","RMI"),IF(ISERROR($V87),"",OFFSET('Smelter Look-up'!$F$4,$V87-4,0)))</f>
        <v>RMI</v>
      </c>
      <c r="H87" s="183">
        <f ca="1">IF(ISERROR($V87),"",OFFSET('Smelter Look-up'!$G$4,$V87-4,0))</f>
        <v>0</v>
      </c>
      <c r="I87" s="184" t="str">
        <f ca="1">IF(ISERROR($V87),"",OFFSET('Smelter Look-up'!$H$4,$V87-4,0))</f>
        <v>Butterworth</v>
      </c>
      <c r="J87" s="184" t="str">
        <f ca="1">IF(ISERROR($V87),"",OFFSET('Smelter Look-up'!$I$4,$V87-4,0))</f>
        <v>Pulau Pinang</v>
      </c>
      <c r="K87" s="224"/>
      <c r="L87" s="224"/>
      <c r="M87" s="224"/>
      <c r="N87" s="224"/>
      <c r="O87" s="224"/>
      <c r="P87" s="185"/>
      <c r="Q87" s="225"/>
      <c r="R87" s="182" t="str">
        <f ca="1">IF(ISERROR($V87),"",OFFSET('Smelter Look-up'!$C$4,$V87-4,0)&amp;"")</f>
        <v>Malaysia Smelting Corporation (MSC)</v>
      </c>
      <c r="S87" s="181" t="str">
        <f t="shared" ca="1" si="11"/>
        <v>MY</v>
      </c>
      <c r="T87" s="181" t="str">
        <f ca="1">IF(B87="","",IF(ISERROR(MATCH($J87,SorP!$B$1:$B$6226,0)),"",INDIRECT("'SorP'!$A$"&amp;MATCH($S87&amp;$J87,SorP!C:C,0))))</f>
        <v>MY-07</v>
      </c>
      <c r="U87" s="201"/>
      <c r="V87" s="226">
        <f ca="1">IF(C87="",NA(),IF(OR(C87="Smelter not listed",C87="Smelter not yet identified"),MATCH($B87&amp;$D87,'Smelter Look-up'!$J:$J,0),MATCH($B87&amp;$C87,'Smelter Look-up'!$J:$J,0)))</f>
        <v>468</v>
      </c>
      <c r="X87" s="227">
        <f t="shared" ca="1" si="12"/>
        <v>0</v>
      </c>
      <c r="AB87" s="228" t="str">
        <f t="shared" ca="1" si="13"/>
        <v>TinMalaysia Smelting Corporation (MSC)</v>
      </c>
    </row>
    <row r="88" spans="1:28" s="227" customFormat="1" ht="20.100000000000001" customHeight="1">
      <c r="A88" s="181" t="s">
        <v>753</v>
      </c>
      <c r="B88" s="182" t="str">
        <f ca="1">IF(LEN(A88)=0,"",INDEX('Smelter Look-up'!$A:$A,MATCH($A88,'Smelter Look-up'!$E:$E,0)))</f>
        <v>Tin</v>
      </c>
      <c r="C88" s="186" t="str">
        <f ca="1">IF(LEN(A88)=0,"",INDEX('Smelter Look-up'!$C:$C,MATCH($A88,'Smelter Look-up'!$E:$E,0)))</f>
        <v>Mineracao Taboca S.A.</v>
      </c>
      <c r="D88" s="230" t="s">
        <v>1002</v>
      </c>
      <c r="E88" s="182" t="str">
        <f ca="1">IF(ISERROR($V88),"",OFFSET('Smelter Look-up'!$D$4,$V88-4,0)&amp;"")</f>
        <v>BRAZIL</v>
      </c>
      <c r="F88" s="182" t="str">
        <f ca="1">IF(ISERROR($V88),"",OFFSET('Smelter Look-up'!$E$4,$V88-4,0))</f>
        <v>CID001173</v>
      </c>
      <c r="G88" s="182" t="str">
        <f ca="1">IF(C88=$X$4,IF(ISERROR($V88),"Enter smelter details","RMI"),IF(ISERROR($V88),"",OFFSET('Smelter Look-up'!$F$4,$V88-4,0)))</f>
        <v>RMI</v>
      </c>
      <c r="H88" s="183">
        <f ca="1">IF(ISERROR($V88),"",OFFSET('Smelter Look-up'!$G$4,$V88-4,0))</f>
        <v>0</v>
      </c>
      <c r="I88" s="184" t="str">
        <f ca="1">IF(ISERROR($V88),"",OFFSET('Smelter Look-up'!$H$4,$V88-4,0))</f>
        <v>Pirapora de Bom Jesus</v>
      </c>
      <c r="J88" s="184" t="str">
        <f ca="1">IF(ISERROR($V88),"",OFFSET('Smelter Look-up'!$I$4,$V88-4,0))</f>
        <v>São Paulo</v>
      </c>
      <c r="K88" s="224"/>
      <c r="L88" s="224"/>
      <c r="M88" s="224"/>
      <c r="N88" s="224"/>
      <c r="O88" s="224"/>
      <c r="P88" s="185"/>
      <c r="Q88" s="225"/>
      <c r="R88" s="182" t="str">
        <f ca="1">IF(ISERROR($V88),"",OFFSET('Smelter Look-up'!$C$4,$V88-4,0)&amp;"")</f>
        <v>Mineracao Taboca S.A.</v>
      </c>
      <c r="S88" s="181" t="str">
        <f t="shared" ca="1" si="11"/>
        <v>BR</v>
      </c>
      <c r="T88" s="181" t="str">
        <f ca="1">IF(B88="","",IF(ISERROR(MATCH($J88,SorP!$B$1:$B$6226,0)),"",INDIRECT("'SorP'!$A$"&amp;MATCH($S88&amp;$J88,SorP!C:C,0))))</f>
        <v>BR-SP</v>
      </c>
      <c r="U88" s="201"/>
      <c r="V88" s="226">
        <f ca="1">IF(C88="",NA(),IF(OR(C88="Smelter not listed",C88="Smelter not yet identified"),MATCH($B88&amp;$D88,'Smelter Look-up'!$J:$J,0),MATCH($B88&amp;$C88,'Smelter Look-up'!$J:$J,0)))</f>
        <v>476</v>
      </c>
      <c r="X88" s="227">
        <f t="shared" ca="1" si="12"/>
        <v>0</v>
      </c>
      <c r="AB88" s="228" t="str">
        <f t="shared" ca="1" si="13"/>
        <v>TinMineracao Taboca S.A.</v>
      </c>
    </row>
    <row r="89" spans="1:28" s="227" customFormat="1" ht="20.100000000000001" customHeight="1">
      <c r="A89" s="181" t="s">
        <v>754</v>
      </c>
      <c r="B89" s="182" t="str">
        <f ca="1">IF(LEN(A89)=0,"",INDEX('Smelter Look-up'!$A:$A,MATCH($A89,'Smelter Look-up'!$E:$E,0)))</f>
        <v>Tin</v>
      </c>
      <c r="C89" s="186" t="str">
        <f ca="1">IF(LEN(A89)=0,"",INDEX('Smelter Look-up'!$C:$C,MATCH($A89,'Smelter Look-up'!$E:$E,0)))</f>
        <v>Minsur</v>
      </c>
      <c r="D89" s="230" t="s">
        <v>1003</v>
      </c>
      <c r="E89" s="182" t="str">
        <f ca="1">IF(ISERROR($V89),"",OFFSET('Smelter Look-up'!$D$4,$V89-4,0)&amp;"")</f>
        <v>PERU</v>
      </c>
      <c r="F89" s="182" t="str">
        <f ca="1">IF(ISERROR($V89),"",OFFSET('Smelter Look-up'!$E$4,$V89-4,0))</f>
        <v>CID001182</v>
      </c>
      <c r="G89" s="182" t="str">
        <f ca="1">IF(C89=$X$4,IF(ISERROR($V89),"Enter smelter details","RMI"),IF(ISERROR($V89),"",OFFSET('Smelter Look-up'!$F$4,$V89-4,0)))</f>
        <v>RMI</v>
      </c>
      <c r="H89" s="183">
        <f ca="1">IF(ISERROR($V89),"",OFFSET('Smelter Look-up'!$G$4,$V89-4,0))</f>
        <v>0</v>
      </c>
      <c r="I89" s="184" t="str">
        <f ca="1">IF(ISERROR($V89),"",OFFSET('Smelter Look-up'!$H$4,$V89-4,0))</f>
        <v>Paracas</v>
      </c>
      <c r="J89" s="184" t="str">
        <f ca="1">IF(ISERROR($V89),"",OFFSET('Smelter Look-up'!$I$4,$V89-4,0))</f>
        <v>Ika</v>
      </c>
      <c r="K89" s="224"/>
      <c r="L89" s="224"/>
      <c r="M89" s="224"/>
      <c r="N89" s="224"/>
      <c r="O89" s="224"/>
      <c r="P89" s="185"/>
      <c r="Q89" s="225"/>
      <c r="R89" s="182" t="str">
        <f ca="1">IF(ISERROR($V89),"",OFFSET('Smelter Look-up'!$C$4,$V89-4,0)&amp;"")</f>
        <v>Minsur</v>
      </c>
      <c r="S89" s="181" t="str">
        <f t="shared" ca="1" si="11"/>
        <v>PE</v>
      </c>
      <c r="T89" s="181" t="str">
        <f ca="1">IF(B89="","",IF(ISERROR(MATCH($J89,SorP!$B$1:$B$6226,0)),"",INDIRECT("'SorP'!$A$"&amp;MATCH($S89&amp;$J89,SorP!C:C,0))))</f>
        <v>PE-ICA</v>
      </c>
      <c r="U89" s="201"/>
      <c r="V89" s="226">
        <f ca="1">IF(C89="",NA(),IF(OR(C89="Smelter not listed",C89="Smelter not yet identified"),MATCH($B89&amp;$D89,'Smelter Look-up'!$J:$J,0),MATCH($B89&amp;$C89,'Smelter Look-up'!$J:$J,0)))</f>
        <v>481</v>
      </c>
      <c r="X89" s="227">
        <f t="shared" ca="1" si="12"/>
        <v>0</v>
      </c>
      <c r="AB89" s="228" t="str">
        <f t="shared" ca="1" si="13"/>
        <v>TinMinsur</v>
      </c>
    </row>
    <row r="90" spans="1:28" s="227" customFormat="1" ht="20.100000000000001" customHeight="1">
      <c r="A90" s="181" t="s">
        <v>755</v>
      </c>
      <c r="B90" s="182" t="str">
        <f ca="1">IF(LEN(A90)=0,"",INDEX('Smelter Look-up'!$A:$A,MATCH($A90,'Smelter Look-up'!$E:$E,0)))</f>
        <v>Tin</v>
      </c>
      <c r="C90" s="186" t="str">
        <f ca="1">IF(LEN(A90)=0,"",INDEX('Smelter Look-up'!$C:$C,MATCH($A90,'Smelter Look-up'!$E:$E,0)))</f>
        <v>Mitsubishi Materials Corporation</v>
      </c>
      <c r="D90" s="230" t="s">
        <v>1131</v>
      </c>
      <c r="E90" s="182" t="str">
        <f ca="1">IF(ISERROR($V90),"",OFFSET('Smelter Look-up'!$D$4,$V90-4,0)&amp;"")</f>
        <v>JAPAN</v>
      </c>
      <c r="F90" s="182" t="str">
        <f ca="1">IF(ISERROR($V90),"",OFFSET('Smelter Look-up'!$E$4,$V90-4,0))</f>
        <v>CID001191</v>
      </c>
      <c r="G90" s="182" t="str">
        <f ca="1">IF(C90=$X$4,IF(ISERROR($V90),"Enter smelter details","RMI"),IF(ISERROR($V90),"",OFFSET('Smelter Look-up'!$F$4,$V90-4,0)))</f>
        <v>RMI</v>
      </c>
      <c r="H90" s="183">
        <f ca="1">IF(ISERROR($V90),"",OFFSET('Smelter Look-up'!$G$4,$V90-4,0))</f>
        <v>0</v>
      </c>
      <c r="I90" s="184" t="str">
        <f ca="1">IF(ISERROR($V90),"",OFFSET('Smelter Look-up'!$H$4,$V90-4,0))</f>
        <v>Asago</v>
      </c>
      <c r="J90" s="184" t="str">
        <f ca="1">IF(ISERROR($V90),"",OFFSET('Smelter Look-up'!$I$4,$V90-4,0))</f>
        <v>Hyôgo</v>
      </c>
      <c r="K90" s="224"/>
      <c r="L90" s="224"/>
      <c r="M90" s="224"/>
      <c r="N90" s="224"/>
      <c r="O90" s="224"/>
      <c r="P90" s="185"/>
      <c r="Q90" s="225"/>
      <c r="R90" s="182" t="str">
        <f ca="1">IF(ISERROR($V90),"",OFFSET('Smelter Look-up'!$C$4,$V90-4,0)&amp;"")</f>
        <v>Mitsubishi Materials Corporation</v>
      </c>
      <c r="S90" s="181" t="str">
        <f t="shared" ca="1" si="11"/>
        <v>JP</v>
      </c>
      <c r="T90" s="181" t="str">
        <f ca="1">IF(B90="","",IF(ISERROR(MATCH($J90,SorP!$B$1:$B$6226,0)),"",INDIRECT("'SorP'!$A$"&amp;MATCH($S90&amp;$J90,SorP!C:C,0))))</f>
        <v>JP-28</v>
      </c>
      <c r="U90" s="201"/>
      <c r="V90" s="226">
        <f ca="1">IF(C90="",NA(),IF(OR(C90="Smelter not listed",C90="Smelter not yet identified"),MATCH($B90&amp;$D90,'Smelter Look-up'!$J:$J,0),MATCH($B90&amp;$C90,'Smelter Look-up'!$J:$J,0)))</f>
        <v>482</v>
      </c>
      <c r="X90" s="227">
        <f t="shared" ca="1" si="12"/>
        <v>0</v>
      </c>
      <c r="AB90" s="228" t="str">
        <f t="shared" ca="1" si="13"/>
        <v>TinMitsubishi Materials Corporation</v>
      </c>
    </row>
    <row r="91" spans="1:28" s="227" customFormat="1" ht="20.100000000000001" customHeight="1">
      <c r="A91" s="181" t="s">
        <v>1746</v>
      </c>
      <c r="B91" s="182" t="str">
        <f ca="1">IF(LEN(A91)=0,"",INDEX('Smelter Look-up'!$A:$A,MATCH($A91,'Smelter Look-up'!$E:$E,0)))</f>
        <v>Tin</v>
      </c>
      <c r="C91" s="186" t="str">
        <f ca="1">IF(LEN(A91)=0,"",INDEX('Smelter Look-up'!$C:$C,MATCH($A91,'Smelter Look-up'!$E:$E,0)))</f>
        <v>Jiangxi New Nanshan Technology Ltd.</v>
      </c>
      <c r="D91" s="230" t="s">
        <v>13119</v>
      </c>
      <c r="E91" s="182" t="str">
        <f ca="1">IF(ISERROR($V91),"",OFFSET('Smelter Look-up'!$D$4,$V91-4,0)&amp;"")</f>
        <v>CHINA</v>
      </c>
      <c r="F91" s="182" t="str">
        <f ca="1">IF(ISERROR($V91),"",OFFSET('Smelter Look-up'!$E$4,$V91-4,0))</f>
        <v>CID001231</v>
      </c>
      <c r="G91" s="182" t="str">
        <f ca="1">IF(C91=$X$4,IF(ISERROR($V91),"Enter smelter details","RMI"),IF(ISERROR($V91),"",OFFSET('Smelter Look-up'!$F$4,$V91-4,0)))</f>
        <v>RMI</v>
      </c>
      <c r="H91" s="183">
        <f ca="1">IF(ISERROR($V91),"",OFFSET('Smelter Look-up'!$G$4,$V91-4,0))</f>
        <v>0</v>
      </c>
      <c r="I91" s="184" t="str">
        <f ca="1">IF(ISERROR($V91),"",OFFSET('Smelter Look-up'!$H$4,$V91-4,0))</f>
        <v>Ganzhou</v>
      </c>
      <c r="J91" s="184" t="str">
        <f ca="1">IF(ISERROR($V91),"",OFFSET('Smelter Look-up'!$I$4,$V91-4,0))</f>
        <v>Jiangxi Sheng</v>
      </c>
      <c r="K91" s="224"/>
      <c r="L91" s="224"/>
      <c r="M91" s="224"/>
      <c r="N91" s="224"/>
      <c r="O91" s="224"/>
      <c r="P91" s="185"/>
      <c r="Q91" s="225"/>
      <c r="R91" s="182" t="str">
        <f ca="1">IF(ISERROR($V91),"",OFFSET('Smelter Look-up'!$C$4,$V91-4,0)&amp;"")</f>
        <v>Jiangxi New Nanshan Technology Ltd.</v>
      </c>
      <c r="S91" s="181" t="str">
        <f t="shared" ca="1" si="11"/>
        <v>CN</v>
      </c>
      <c r="T91" s="181" t="str">
        <f ca="1">IF(B91="","",IF(ISERROR(MATCH($J91,SorP!$B$1:$B$6226,0)),"",INDIRECT("'SorP'!$A$"&amp;MATCH($S91&amp;$J91,SorP!C:C,0))))</f>
        <v>CN-JX</v>
      </c>
      <c r="U91" s="201"/>
      <c r="V91" s="226">
        <f ca="1">IF(C91="",NA(),IF(OR(C91="Smelter not listed",C91="Smelter not yet identified"),MATCH($B91&amp;$D91,'Smelter Look-up'!$J:$J,0),MATCH($B91&amp;$C91,'Smelter Look-up'!$J:$J,0)))</f>
        <v>458</v>
      </c>
      <c r="X91" s="227">
        <f t="shared" ca="1" si="12"/>
        <v>0</v>
      </c>
      <c r="AB91" s="228" t="str">
        <f t="shared" ca="1" si="13"/>
        <v>TinJiangxi New Nanshan Technology Ltd.</v>
      </c>
    </row>
    <row r="92" spans="1:28" s="227" customFormat="1" ht="20.100000000000001" customHeight="1">
      <c r="A92" s="181" t="s">
        <v>757</v>
      </c>
      <c r="B92" s="182" t="str">
        <f ca="1">IF(LEN(A92)=0,"",INDEX('Smelter Look-up'!$A:$A,MATCH($A92,'Smelter Look-up'!$E:$E,0)))</f>
        <v>Tin</v>
      </c>
      <c r="C92" s="186" t="str">
        <f ca="1">IF(LEN(A92)=0,"",INDEX('Smelter Look-up'!$C:$C,MATCH($A92,'Smelter Look-up'!$E:$E,0)))</f>
        <v>O.M. Manufacturing (Thailand) Co., Ltd.</v>
      </c>
      <c r="D92" s="230" t="s">
        <v>756</v>
      </c>
      <c r="E92" s="182" t="str">
        <f ca="1">IF(ISERROR($V92),"",OFFSET('Smelter Look-up'!$D$4,$V92-4,0)&amp;"")</f>
        <v>THAILAND</v>
      </c>
      <c r="F92" s="182" t="str">
        <f ca="1">IF(ISERROR($V92),"",OFFSET('Smelter Look-up'!$E$4,$V92-4,0))</f>
        <v>CID001314</v>
      </c>
      <c r="G92" s="182" t="str">
        <f ca="1">IF(C92=$X$4,IF(ISERROR($V92),"Enter smelter details","RMI"),IF(ISERROR($V92),"",OFFSET('Smelter Look-up'!$F$4,$V92-4,0)))</f>
        <v>RMI</v>
      </c>
      <c r="H92" s="183">
        <f ca="1">IF(ISERROR($V92),"",OFFSET('Smelter Look-up'!$G$4,$V92-4,0))</f>
        <v>0</v>
      </c>
      <c r="I92" s="184" t="str">
        <f ca="1">IF(ISERROR($V92),"",OFFSET('Smelter Look-up'!$H$4,$V92-4,0))</f>
        <v>Nongkham Sriracha</v>
      </c>
      <c r="J92" s="184" t="str">
        <f ca="1">IF(ISERROR($V92),"",OFFSET('Smelter Look-up'!$I$4,$V92-4,0))</f>
        <v>Chon Buri</v>
      </c>
      <c r="K92" s="224"/>
      <c r="L92" s="224"/>
      <c r="M92" s="224"/>
      <c r="N92" s="224"/>
      <c r="O92" s="224"/>
      <c r="P92" s="185"/>
      <c r="Q92" s="225"/>
      <c r="R92" s="182" t="str">
        <f ca="1">IF(ISERROR($V92),"",OFFSET('Smelter Look-up'!$C$4,$V92-4,0)&amp;"")</f>
        <v>O.M. Manufacturing (Thailand) Co., Ltd.</v>
      </c>
      <c r="S92" s="181" t="str">
        <f t="shared" ca="1" si="11"/>
        <v>TH</v>
      </c>
      <c r="T92" s="181" t="str">
        <f ca="1">IF(B92="","",IF(ISERROR(MATCH($J92,SorP!$B$1:$B$6226,0)),"",INDIRECT("'SorP'!$A$"&amp;MATCH($S92&amp;$J92,SorP!C:C,0))))</f>
        <v>TH-20</v>
      </c>
      <c r="U92" s="201"/>
      <c r="V92" s="226">
        <f ca="1">IF(C92="",NA(),IF(OR(C92="Smelter not listed",C92="Smelter not yet identified"),MATCH($B92&amp;$D92,'Smelter Look-up'!$J:$J,0),MATCH($B92&amp;$C92,'Smelter Look-up'!$J:$J,0)))</f>
        <v>490</v>
      </c>
      <c r="X92" s="227">
        <f t="shared" ca="1" si="12"/>
        <v>0</v>
      </c>
      <c r="AB92" s="228" t="str">
        <f t="shared" ca="1" si="13"/>
        <v>TinO.M. Manufacturing (Thailand) Co., Ltd.</v>
      </c>
    </row>
    <row r="93" spans="1:28" s="227" customFormat="1" ht="20.100000000000001" customHeight="1">
      <c r="A93" s="181" t="s">
        <v>758</v>
      </c>
      <c r="B93" s="182" t="str">
        <f ca="1">IF(LEN(A93)=0,"",INDEX('Smelter Look-up'!$A:$A,MATCH($A93,'Smelter Look-up'!$E:$E,0)))</f>
        <v>Tin</v>
      </c>
      <c r="C93" s="186" t="str">
        <f ca="1">IF(LEN(A93)=0,"",INDEX('Smelter Look-up'!$C:$C,MATCH($A93,'Smelter Look-up'!$E:$E,0)))</f>
        <v>Operaciones Metalurgicas S.A.</v>
      </c>
      <c r="D93" s="230" t="s">
        <v>13715</v>
      </c>
      <c r="E93" s="182" t="str">
        <f ca="1">IF(ISERROR($V93),"",OFFSET('Smelter Look-up'!$D$4,$V93-4,0)&amp;"")</f>
        <v>BOLIVIA (PLURINATIONAL STATE OF)</v>
      </c>
      <c r="F93" s="182" t="str">
        <f ca="1">IF(ISERROR($V93),"",OFFSET('Smelter Look-up'!$E$4,$V93-4,0))</f>
        <v>CID001337</v>
      </c>
      <c r="G93" s="182" t="str">
        <f ca="1">IF(C93=$X$4,IF(ISERROR($V93),"Enter smelter details","RMI"),IF(ISERROR($V93),"",OFFSET('Smelter Look-up'!$F$4,$V93-4,0)))</f>
        <v>RMI</v>
      </c>
      <c r="H93" s="183">
        <f ca="1">IF(ISERROR($V93),"",OFFSET('Smelter Look-up'!$G$4,$V93-4,0))</f>
        <v>0</v>
      </c>
      <c r="I93" s="184" t="str">
        <f ca="1">IF(ISERROR($V93),"",OFFSET('Smelter Look-up'!$H$4,$V93-4,0))</f>
        <v>Oruro</v>
      </c>
      <c r="J93" s="184" t="str">
        <f ca="1">IF(ISERROR($V93),"",OFFSET('Smelter Look-up'!$I$4,$V93-4,0))</f>
        <v>Oruro</v>
      </c>
      <c r="K93" s="224"/>
      <c r="L93" s="224"/>
      <c r="M93" s="224"/>
      <c r="N93" s="224"/>
      <c r="O93" s="224"/>
      <c r="P93" s="185"/>
      <c r="Q93" s="225"/>
      <c r="R93" s="182" t="str">
        <f ca="1">IF(ISERROR($V93),"",OFFSET('Smelter Look-up'!$C$4,$V93-4,0)&amp;"")</f>
        <v>Operaciones Metalurgicas S.A.</v>
      </c>
      <c r="S93" s="181" t="str">
        <f t="shared" ca="1" si="11"/>
        <v>BO</v>
      </c>
      <c r="T93" s="181" t="str">
        <f ca="1">IF(B93="","",IF(ISERROR(MATCH($J93,SorP!$B$1:$B$6226,0)),"",INDIRECT("'SorP'!$A$"&amp;MATCH($S93&amp;$J93,SorP!C:C,0))))</f>
        <v>BO-O</v>
      </c>
      <c r="U93" s="201"/>
      <c r="V93" s="226">
        <f ca="1">IF(C93="",NA(),IF(OR(C93="Smelter not listed",C93="Smelter not yet identified"),MATCH($B93&amp;$D93,'Smelter Look-up'!$J:$J,0),MATCH($B93&amp;$C93,'Smelter Look-up'!$J:$J,0)))</f>
        <v>493</v>
      </c>
      <c r="X93" s="227">
        <f t="shared" ca="1" si="12"/>
        <v>0</v>
      </c>
      <c r="AB93" s="228" t="str">
        <f t="shared" ca="1" si="13"/>
        <v>TinOperaciones Metalurgicas S.A.</v>
      </c>
    </row>
    <row r="94" spans="1:28" s="227" customFormat="1" ht="20.100000000000001" customHeight="1">
      <c r="A94" s="181" t="s">
        <v>759</v>
      </c>
      <c r="B94" s="182" t="str">
        <f ca="1">IF(LEN(A94)=0,"",INDEX('Smelter Look-up'!$A:$A,MATCH($A94,'Smelter Look-up'!$E:$E,0)))</f>
        <v>Tin</v>
      </c>
      <c r="C94" s="186" t="str">
        <f ca="1">IF(LEN(A94)=0,"",INDEX('Smelter Look-up'!$C:$C,MATCH($A94,'Smelter Look-up'!$E:$E,0)))</f>
        <v>PT Mitra Stania Prima</v>
      </c>
      <c r="D94" s="230" t="s">
        <v>610</v>
      </c>
      <c r="E94" s="182" t="str">
        <f ca="1">IF(ISERROR($V94),"",OFFSET('Smelter Look-up'!$D$4,$V94-4,0)&amp;"")</f>
        <v>INDONESIA</v>
      </c>
      <c r="F94" s="182" t="str">
        <f ca="1">IF(ISERROR($V94),"",OFFSET('Smelter Look-up'!$E$4,$V94-4,0))</f>
        <v>CID001453</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c r="R94" s="182" t="str">
        <f ca="1">IF(ISERROR($V94),"",OFFSET('Smelter Look-up'!$C$4,$V94-4,0)&amp;"")</f>
        <v>PT Mitra Stania Prima</v>
      </c>
      <c r="S94" s="181" t="str">
        <f t="shared" ca="1" si="11"/>
        <v>ID</v>
      </c>
      <c r="T94" s="181" t="str">
        <f ca="1">IF(B94="","",IF(ISERROR(MATCH($J94,SorP!$B$1:$B$6226,0)),"",INDIRECT("'SorP'!$A$"&amp;MATCH($S94&amp;$J94,SorP!C:C,0))))</f>
        <v>ID-BB</v>
      </c>
      <c r="U94" s="201"/>
      <c r="V94" s="226">
        <f ca="1">IF(C94="",NA(),IF(OR(C94="Smelter not listed",C94="Smelter not yet identified"),MATCH($B94&amp;$D94,'Smelter Look-up'!$J:$J,0),MATCH($B94&amp;$C94,'Smelter Look-up'!$J:$J,0)))</f>
        <v>502</v>
      </c>
      <c r="X94" s="227">
        <f t="shared" ca="1" si="12"/>
        <v>0</v>
      </c>
      <c r="AB94" s="228" t="str">
        <f t="shared" ca="1" si="13"/>
        <v>TinPT Mitra Stania Prima</v>
      </c>
    </row>
    <row r="95" spans="1:28" s="227" customFormat="1" ht="20.100000000000001" customHeight="1">
      <c r="A95" s="181" t="s">
        <v>777</v>
      </c>
      <c r="B95" s="182" t="str">
        <f ca="1">IF(LEN(A95)=0,"",INDEX('Smelter Look-up'!$A:$A,MATCH($A95,'Smelter Look-up'!$E:$E,0)))</f>
        <v>Tin</v>
      </c>
      <c r="C95" s="186" t="str">
        <f ca="1">IF(LEN(A95)=0,"",INDEX('Smelter Look-up'!$C:$C,MATCH($A95,'Smelter Look-up'!$E:$E,0)))</f>
        <v>PT Timah Tbk Kundur</v>
      </c>
      <c r="D95" s="230" t="s">
        <v>13714</v>
      </c>
      <c r="E95" s="182" t="str">
        <f ca="1">IF(ISERROR($V95),"",OFFSET('Smelter Look-up'!$D$4,$V95-4,0)&amp;"")</f>
        <v>INDONESIA</v>
      </c>
      <c r="F95" s="182" t="str">
        <f ca="1">IF(ISERROR($V95),"",OFFSET('Smelter Look-up'!$E$4,$V95-4,0))</f>
        <v>CID001477</v>
      </c>
      <c r="G95" s="182" t="str">
        <f ca="1">IF(C95=$X$4,IF(ISERROR($V95),"Enter smelter details","RMI"),IF(ISERROR($V95),"",OFFSET('Smelter Look-up'!$F$4,$V95-4,0)))</f>
        <v>RMI</v>
      </c>
      <c r="H95" s="183">
        <f ca="1">IF(ISERROR($V95),"",OFFSET('Smelter Look-up'!$G$4,$V95-4,0))</f>
        <v>0</v>
      </c>
      <c r="I95" s="184" t="str">
        <f ca="1">IF(ISERROR($V95),"",OFFSET('Smelter Look-up'!$H$4,$V95-4,0))</f>
        <v>Kundur</v>
      </c>
      <c r="J95" s="184" t="str">
        <f ca="1">IF(ISERROR($V95),"",OFFSET('Smelter Look-up'!$I$4,$V95-4,0))</f>
        <v>Riau</v>
      </c>
      <c r="K95" s="224"/>
      <c r="L95" s="224"/>
      <c r="M95" s="224"/>
      <c r="N95" s="224"/>
      <c r="O95" s="224"/>
      <c r="P95" s="185"/>
      <c r="Q95" s="225"/>
      <c r="R95" s="182" t="str">
        <f ca="1">IF(ISERROR($V95),"",OFFSET('Smelter Look-up'!$C$4,$V95-4,0)&amp;"")</f>
        <v>PT Timah Tbk Kundur</v>
      </c>
      <c r="S95" s="181" t="str">
        <f t="shared" ca="1" si="11"/>
        <v>ID</v>
      </c>
      <c r="T95" s="181" t="str">
        <f ca="1">IF(B95="","",IF(ISERROR(MATCH($J95,SorP!$B$1:$B$6226,0)),"",INDIRECT("'SorP'!$A$"&amp;MATCH($S95&amp;$J95,SorP!C:C,0))))</f>
        <v>ID-RI</v>
      </c>
      <c r="U95" s="201"/>
      <c r="V95" s="226">
        <f ca="1">IF(C95="",NA(),IF(OR(C95="Smelter not listed",C95="Smelter not yet identified"),MATCH($B95&amp;$D95,'Smelter Look-up'!$J:$J,0),MATCH($B95&amp;$C95,'Smelter Look-up'!$J:$J,0)))</f>
        <v>509</v>
      </c>
      <c r="X95" s="227">
        <f t="shared" ca="1" si="12"/>
        <v>0</v>
      </c>
      <c r="AB95" s="228" t="str">
        <f t="shared" ca="1" si="13"/>
        <v>TinPT Timah Tbk Kundur</v>
      </c>
    </row>
    <row r="96" spans="1:28" s="227" customFormat="1" ht="20.100000000000001" customHeight="1">
      <c r="A96" s="181" t="s">
        <v>760</v>
      </c>
      <c r="B96" s="182" t="str">
        <f ca="1">IF(LEN(A96)=0,"",INDEX('Smelter Look-up'!$A:$A,MATCH($A96,'Smelter Look-up'!$E:$E,0)))</f>
        <v>Tin</v>
      </c>
      <c r="C96" s="186" t="str">
        <f ca="1">IF(LEN(A96)=0,"",INDEX('Smelter Look-up'!$C:$C,MATCH($A96,'Smelter Look-up'!$E:$E,0)))</f>
        <v>PT Timah Tbk Mentok</v>
      </c>
      <c r="D96" s="230" t="s">
        <v>13713</v>
      </c>
      <c r="E96" s="182" t="str">
        <f ca="1">IF(ISERROR($V96),"",OFFSET('Smelter Look-up'!$D$4,$V96-4,0)&amp;"")</f>
        <v>INDONESIA</v>
      </c>
      <c r="F96" s="182" t="str">
        <f ca="1">IF(ISERROR($V96),"",OFFSET('Smelter Look-up'!$E$4,$V96-4,0))</f>
        <v>CID001482</v>
      </c>
      <c r="G96" s="182" t="str">
        <f ca="1">IF(C96=$X$4,IF(ISERROR($V96),"Enter smelter details","RMI"),IF(ISERROR($V96),"",OFFSET('Smelter Look-up'!$F$4,$V96-4,0)))</f>
        <v>RMI</v>
      </c>
      <c r="H96" s="183">
        <f ca="1">IF(ISERROR($V96),"",OFFSET('Smelter Look-up'!$G$4,$V96-4,0))</f>
        <v>0</v>
      </c>
      <c r="I96" s="184" t="str">
        <f ca="1">IF(ISERROR($V96),"",OFFSET('Smelter Look-up'!$H$4,$V96-4,0))</f>
        <v>Mentok</v>
      </c>
      <c r="J96" s="184" t="str">
        <f ca="1">IF(ISERROR($V96),"",OFFSET('Smelter Look-up'!$I$4,$V96-4,0))</f>
        <v>Kepulauan Bangka Belitung</v>
      </c>
      <c r="K96" s="224"/>
      <c r="L96" s="224"/>
      <c r="M96" s="224"/>
      <c r="N96" s="224"/>
      <c r="O96" s="224"/>
      <c r="P96" s="185"/>
      <c r="Q96" s="225"/>
      <c r="R96" s="182" t="str">
        <f ca="1">IF(ISERROR($V96),"",OFFSET('Smelter Look-up'!$C$4,$V96-4,0)&amp;"")</f>
        <v>PT Timah Tbk Mentok</v>
      </c>
      <c r="S96" s="181" t="str">
        <f t="shared" ca="1" si="11"/>
        <v>ID</v>
      </c>
      <c r="T96" s="181" t="str">
        <f ca="1">IF(B96="","",IF(ISERROR(MATCH($J96,SorP!$B$1:$B$6226,0)),"",INDIRECT("'SorP'!$A$"&amp;MATCH($S96&amp;$J96,SorP!C:C,0))))</f>
        <v>ID-BB</v>
      </c>
      <c r="U96" s="201"/>
      <c r="V96" s="226">
        <f ca="1">IF(C96="",NA(),IF(OR(C96="Smelter not listed",C96="Smelter not yet identified"),MATCH($B96&amp;$D96,'Smelter Look-up'!$J:$J,0),MATCH($B96&amp;$C96,'Smelter Look-up'!$J:$J,0)))</f>
        <v>510</v>
      </c>
      <c r="X96" s="227">
        <f t="shared" ca="1" si="12"/>
        <v>0</v>
      </c>
      <c r="AB96" s="228" t="str">
        <f t="shared" ca="1" si="13"/>
        <v>TinPT Timah Tbk Mentok</v>
      </c>
    </row>
    <row r="97" spans="1:28" s="227" customFormat="1" ht="20.100000000000001" customHeight="1">
      <c r="A97" s="181" t="s">
        <v>762</v>
      </c>
      <c r="B97" s="182" t="str">
        <f ca="1">IF(LEN(A97)=0,"",INDEX('Smelter Look-up'!$A:$A,MATCH($A97,'Smelter Look-up'!$E:$E,0)))</f>
        <v>Tin</v>
      </c>
      <c r="C97" s="186" t="str">
        <f ca="1">IF(LEN(A97)=0,"",INDEX('Smelter Look-up'!$C:$C,MATCH($A97,'Smelter Look-up'!$E:$E,0)))</f>
        <v>Rui Da Hung</v>
      </c>
      <c r="D97" s="230" t="s">
        <v>761</v>
      </c>
      <c r="E97" s="182" t="str">
        <f ca="1">IF(ISERROR($V97),"",OFFSET('Smelter Look-up'!$D$4,$V97-4,0)&amp;"")</f>
        <v>TAIWAN, PROVINCE OF CHINA</v>
      </c>
      <c r="F97" s="182" t="str">
        <f ca="1">IF(ISERROR($V97),"",OFFSET('Smelter Look-up'!$E$4,$V97-4,0))</f>
        <v>CID001539</v>
      </c>
      <c r="G97" s="182" t="str">
        <f ca="1">IF(C97=$X$4,IF(ISERROR($V97),"Enter smelter details","RMI"),IF(ISERROR($V97),"",OFFSET('Smelter Look-up'!$F$4,$V97-4,0)))</f>
        <v>RMI</v>
      </c>
      <c r="H97" s="183">
        <f ca="1">IF(ISERROR($V97),"",OFFSET('Smelter Look-up'!$G$4,$V97-4,0))</f>
        <v>0</v>
      </c>
      <c r="I97" s="184" t="str">
        <f ca="1">IF(ISERROR($V97),"",OFFSET('Smelter Look-up'!$H$4,$V97-4,0))</f>
        <v>Longtan Shiang Taoyuan</v>
      </c>
      <c r="J97" s="184" t="str">
        <f ca="1">IF(ISERROR($V97),"",OFFSET('Smelter Look-up'!$I$4,$V97-4,0))</f>
        <v>Taoyuan</v>
      </c>
      <c r="K97" s="224"/>
      <c r="L97" s="224"/>
      <c r="M97" s="224"/>
      <c r="N97" s="224"/>
      <c r="O97" s="224"/>
      <c r="P97" s="185"/>
      <c r="Q97" s="225"/>
      <c r="R97" s="182" t="str">
        <f ca="1">IF(ISERROR($V97),"",OFFSET('Smelter Look-up'!$C$4,$V97-4,0)&amp;"")</f>
        <v>Rui Da Hung</v>
      </c>
      <c r="S97" s="181" t="str">
        <f t="shared" ca="1" si="11"/>
        <v>TW</v>
      </c>
      <c r="T97" s="181" t="str">
        <f ca="1">IF(B97="","",IF(ISERROR(MATCH($J97,SorP!$B$1:$B$6226,0)),"",INDIRECT("'SorP'!$A$"&amp;MATCH($S97&amp;$J97,SorP!C:C,0))))</f>
        <v>TW-TAO</v>
      </c>
      <c r="U97" s="201"/>
      <c r="V97" s="226">
        <f ca="1">IF(C97="",NA(),IF(OR(C97="Smelter not listed",C97="Smelter not yet identified"),MATCH($B97&amp;$D97,'Smelter Look-up'!$J:$J,0),MATCH($B97&amp;$C97,'Smelter Look-up'!$J:$J,0)))</f>
        <v>515</v>
      </c>
      <c r="X97" s="227">
        <f t="shared" ca="1" si="12"/>
        <v>0</v>
      </c>
      <c r="AB97" s="228" t="str">
        <f t="shared" ca="1" si="13"/>
        <v>TinRui Da Hung</v>
      </c>
    </row>
    <row r="98" spans="1:28" s="227" customFormat="1" ht="20.100000000000001" customHeight="1">
      <c r="A98" s="181" t="s">
        <v>763</v>
      </c>
      <c r="B98" s="182" t="str">
        <f ca="1">IF(LEN(A98)=0,"",INDEX('Smelter Look-up'!$A:$A,MATCH($A98,'Smelter Look-up'!$E:$E,0)))</f>
        <v>Tin</v>
      </c>
      <c r="C98" s="186" t="str">
        <f ca="1">IF(LEN(A98)=0,"",INDEX('Smelter Look-up'!$C:$C,MATCH($A98,'Smelter Look-up'!$E:$E,0)))</f>
        <v>Thaisarco</v>
      </c>
      <c r="D98" s="230" t="s">
        <v>1000</v>
      </c>
      <c r="E98" s="182" t="str">
        <f ca="1">IF(ISERROR($V98),"",OFFSET('Smelter Look-up'!$D$4,$V98-4,0)&amp;"")</f>
        <v>THAILAND</v>
      </c>
      <c r="F98" s="182" t="str">
        <f ca="1">IF(ISERROR($V98),"",OFFSET('Smelter Look-up'!$E$4,$V98-4,0))</f>
        <v>CID001898</v>
      </c>
      <c r="G98" s="182" t="str">
        <f ca="1">IF(C98=$X$4,IF(ISERROR($V98),"Enter smelter details","RMI"),IF(ISERROR($V98),"",OFFSET('Smelter Look-up'!$F$4,$V98-4,0)))</f>
        <v>RMI</v>
      </c>
      <c r="H98" s="183">
        <f ca="1">IF(ISERROR($V98),"",OFFSET('Smelter Look-up'!$G$4,$V98-4,0))</f>
        <v>0</v>
      </c>
      <c r="I98" s="184" t="str">
        <f ca="1">IF(ISERROR($V98),"",OFFSET('Smelter Look-up'!$H$4,$V98-4,0))</f>
        <v>Amphur Muang</v>
      </c>
      <c r="J98" s="184" t="str">
        <f ca="1">IF(ISERROR($V98),"",OFFSET('Smelter Look-up'!$I$4,$V98-4,0))</f>
        <v>Phuket</v>
      </c>
      <c r="K98" s="224"/>
      <c r="L98" s="224"/>
      <c r="M98" s="224"/>
      <c r="N98" s="224"/>
      <c r="O98" s="224"/>
      <c r="P98" s="185"/>
      <c r="Q98" s="225"/>
      <c r="R98" s="182" t="str">
        <f ca="1">IF(ISERROR($V98),"",OFFSET('Smelter Look-up'!$C$4,$V98-4,0)&amp;"")</f>
        <v>Thaisarco</v>
      </c>
      <c r="S98" s="181" t="str">
        <f t="shared" ca="1" si="11"/>
        <v>TH</v>
      </c>
      <c r="T98" s="181" t="str">
        <f ca="1">IF(B98="","",IF(ISERROR(MATCH($J98,SorP!$B$1:$B$6226,0)),"",INDIRECT("'SorP'!$A$"&amp;MATCH($S98&amp;$J98,SorP!C:C,0))))</f>
        <v>TH-83</v>
      </c>
      <c r="U98" s="201"/>
      <c r="V98" s="226">
        <f ca="1">IF(C98="",NA(),IF(OR(C98="Smelter not listed",C98="Smelter not yet identified"),MATCH($B98&amp;$D98,'Smelter Look-up'!$J:$J,0),MATCH($B98&amp;$C98,'Smelter Look-up'!$J:$J,0)))</f>
        <v>521</v>
      </c>
      <c r="X98" s="227">
        <f t="shared" ca="1" si="12"/>
        <v>0</v>
      </c>
      <c r="AB98" s="228" t="str">
        <f t="shared" ca="1" si="13"/>
        <v>TinThaisarco</v>
      </c>
    </row>
    <row r="99" spans="1:28" s="227" customFormat="1" ht="20.100000000000001" customHeight="1">
      <c r="A99" s="181" t="s">
        <v>765</v>
      </c>
      <c r="B99" s="182" t="str">
        <f ca="1">IF(LEN(A99)=0,"",INDEX('Smelter Look-up'!$A:$A,MATCH($A99,'Smelter Look-up'!$E:$E,0)))</f>
        <v>Tin</v>
      </c>
      <c r="C99" s="186" t="str">
        <f ca="1">IF(LEN(A99)=0,"",INDEX('Smelter Look-up'!$C:$C,MATCH($A99,'Smelter Look-up'!$E:$E,0)))</f>
        <v>Yunnan Chengfeng Non-ferrous Metals Co., Ltd.</v>
      </c>
      <c r="D99" s="230" t="s">
        <v>2120</v>
      </c>
      <c r="E99" s="182" t="str">
        <f ca="1">IF(ISERROR($V99),"",OFFSET('Smelter Look-up'!$D$4,$V99-4,0)&amp;"")</f>
        <v>CHINA</v>
      </c>
      <c r="F99" s="182" t="str">
        <f ca="1">IF(ISERROR($V99),"",OFFSET('Smelter Look-up'!$E$4,$V99-4,0))</f>
        <v>CID002158</v>
      </c>
      <c r="G99" s="182" t="str">
        <f ca="1">IF(C99=$X$4,IF(ISERROR($V99),"Enter smelter details","RMI"),IF(ISERROR($V99),"",OFFSET('Smelter Look-up'!$F$4,$V99-4,0)))</f>
        <v>RMI</v>
      </c>
      <c r="H99" s="183">
        <f ca="1">IF(ISERROR($V99),"",OFFSET('Smelter Look-up'!$G$4,$V99-4,0))</f>
        <v>0</v>
      </c>
      <c r="I99" s="184" t="str">
        <f ca="1">IF(ISERROR($V99),"",OFFSET('Smelter Look-up'!$H$4,$V99-4,0))</f>
        <v>Gejiu</v>
      </c>
      <c r="J99" s="184" t="str">
        <f ca="1">IF(ISERROR($V99),"",OFFSET('Smelter Look-up'!$I$4,$V99-4,0))</f>
        <v>Yunnan Sheng</v>
      </c>
      <c r="K99" s="224"/>
      <c r="L99" s="224"/>
      <c r="M99" s="224"/>
      <c r="N99" s="224"/>
      <c r="O99" s="224"/>
      <c r="P99" s="185"/>
      <c r="Q99" s="225"/>
      <c r="R99" s="182" t="str">
        <f ca="1">IF(ISERROR($V99),"",OFFSET('Smelter Look-up'!$C$4,$V99-4,0)&amp;"")</f>
        <v>Yunnan Chengfeng Non-ferrous Metals Co., Ltd.</v>
      </c>
      <c r="S99" s="181" t="str">
        <f t="shared" ca="1" si="11"/>
        <v>CN</v>
      </c>
      <c r="T99" s="181" t="str">
        <f ca="1">IF(B99="","",IF(ISERROR(MATCH($J99,SorP!$B$1:$B$6226,0)),"",INDIRECT("'SorP'!$A$"&amp;MATCH($S99&amp;$J99,SorP!C:C,0))))</f>
        <v>CN-YN</v>
      </c>
      <c r="U99" s="201"/>
      <c r="V99" s="226">
        <f ca="1">IF(C99="",NA(),IF(OR(C99="Smelter not listed",C99="Smelter not yet identified"),MATCH($B99&amp;$D99,'Smelter Look-up'!$J:$J,0),MATCH($B99&amp;$C99,'Smelter Look-up'!$J:$J,0)))</f>
        <v>539</v>
      </c>
      <c r="X99" s="227">
        <f t="shared" ca="1" si="12"/>
        <v>0</v>
      </c>
      <c r="AB99" s="228" t="str">
        <f t="shared" ca="1" si="13"/>
        <v>TinYunnan Chengfeng Non-ferrous Metals Co., Ltd.</v>
      </c>
    </row>
    <row r="100" spans="1:28" s="227" customFormat="1" ht="20.100000000000001" customHeight="1">
      <c r="A100" s="181" t="s">
        <v>131</v>
      </c>
      <c r="B100" s="182" t="str">
        <f ca="1">IF(LEN(A100)=0,"",INDEX('Smelter Look-up'!$A:$A,MATCH($A100,'Smelter Look-up'!$E:$E,0)))</f>
        <v>Tin</v>
      </c>
      <c r="C100" s="186" t="str">
        <f ca="1">IF(LEN(A100)=0,"",INDEX('Smelter Look-up'!$C:$C,MATCH($A100,'Smelter Look-up'!$E:$E,0)))</f>
        <v>Magnu's Minerais Metais e Ligas Ltda.</v>
      </c>
      <c r="D100" s="230" t="s">
        <v>2121</v>
      </c>
      <c r="E100" s="182" t="str">
        <f ca="1">IF(ISERROR($V100),"",OFFSET('Smelter Look-up'!$D$4,$V100-4,0)&amp;"")</f>
        <v>BRAZIL</v>
      </c>
      <c r="F100" s="182" t="str">
        <f ca="1">IF(ISERROR($V100),"",OFFSET('Smelter Look-up'!$E$4,$V100-4,0))</f>
        <v>CID002468</v>
      </c>
      <c r="G100" s="182" t="str">
        <f ca="1">IF(C100=$X$4,IF(ISERROR($V100),"Enter smelter details","RMI"),IF(ISERROR($V100),"",OFFSET('Smelter Look-up'!$F$4,$V100-4,0)))</f>
        <v>RMI</v>
      </c>
      <c r="H100" s="183">
        <f ca="1">IF(ISERROR($V100),"",OFFSET('Smelter Look-up'!$G$4,$V100-4,0))</f>
        <v>0</v>
      </c>
      <c r="I100" s="184" t="str">
        <f ca="1">IF(ISERROR($V100),"",OFFSET('Smelter Look-up'!$H$4,$V100-4,0))</f>
        <v>São João del Rei</v>
      </c>
      <c r="J100" s="184" t="str">
        <f ca="1">IF(ISERROR($V100),"",OFFSET('Smelter Look-up'!$I$4,$V100-4,0))</f>
        <v>Minas Gerais</v>
      </c>
      <c r="K100" s="224"/>
      <c r="L100" s="224"/>
      <c r="M100" s="224"/>
      <c r="N100" s="224"/>
      <c r="O100" s="224"/>
      <c r="P100" s="185"/>
      <c r="Q100" s="225"/>
      <c r="R100" s="182" t="str">
        <f ca="1">IF(ISERROR($V100),"",OFFSET('Smelter Look-up'!$C$4,$V100-4,0)&amp;"")</f>
        <v>Magnu's Minerais Metais e Ligas Ltda.</v>
      </c>
      <c r="S100" s="181" t="str">
        <f t="shared" ca="1" si="11"/>
        <v>BR</v>
      </c>
      <c r="T100" s="181" t="str">
        <f ca="1">IF(B100="","",IF(ISERROR(MATCH($J100,SorP!$B$1:$B$6226,0)),"",INDIRECT("'SorP'!$A$"&amp;MATCH($S100&amp;$J100,SorP!C:C,0))))</f>
        <v>BR-MG</v>
      </c>
      <c r="U100" s="201"/>
      <c r="V100" s="226">
        <f ca="1">IF(C100="",NA(),IF(OR(C100="Smelter not listed",C100="Smelter not yet identified"),MATCH($B100&amp;$D100,'Smelter Look-up'!$J:$J,0),MATCH($B100&amp;$C100,'Smelter Look-up'!$J:$J,0)))</f>
        <v>467</v>
      </c>
      <c r="X100" s="227">
        <f t="shared" ca="1" si="12"/>
        <v>0</v>
      </c>
      <c r="AB100" s="228" t="str">
        <f t="shared" ca="1" si="13"/>
        <v>TinMagnu's Minerais Metais e Ligas Ltda.</v>
      </c>
    </row>
    <row r="101" spans="1:28" s="227" customFormat="1" ht="20.100000000000001" customHeight="1">
      <c r="A101" s="181" t="s">
        <v>1368</v>
      </c>
      <c r="B101" s="182" t="str">
        <f ca="1">IF(LEN(A101)=0,"",INDEX('Smelter Look-up'!$A:$A,MATCH($A101,'Smelter Look-up'!$E:$E,0)))</f>
        <v>Tin</v>
      </c>
      <c r="C101" s="186" t="str">
        <f ca="1">IF(LEN(A101)=0,"",INDEX('Smelter Look-up'!$C:$C,MATCH($A101,'Smelter Look-up'!$E:$E,0)))</f>
        <v>PT ATD Makmur Mandiri Jaya</v>
      </c>
      <c r="D101" s="230" t="s">
        <v>1367</v>
      </c>
      <c r="E101" s="182" t="str">
        <f ca="1">IF(ISERROR($V101),"",OFFSET('Smelter Look-up'!$D$4,$V101-4,0)&amp;"")</f>
        <v>INDONESIA</v>
      </c>
      <c r="F101" s="182" t="str">
        <f ca="1">IF(ISERROR($V101),"",OFFSET('Smelter Look-up'!$E$4,$V101-4,0))</f>
        <v>CID002503</v>
      </c>
      <c r="G101" s="182" t="str">
        <f ca="1">IF(C101=$X$4,IF(ISERROR($V101),"Enter smelter details","RMI"),IF(ISERROR($V101),"",OFFSET('Smelter Look-up'!$F$4,$V101-4,0)))</f>
        <v>RMI</v>
      </c>
      <c r="H101" s="183">
        <f ca="1">IF(ISERROR($V101),"",OFFSET('Smelter Look-up'!$G$4,$V101-4,0))</f>
        <v>0</v>
      </c>
      <c r="I101" s="184" t="str">
        <f ca="1">IF(ISERROR($V101),"",OFFSET('Smelter Look-up'!$H$4,$V101-4,0))</f>
        <v>Sungailiat</v>
      </c>
      <c r="J101" s="184" t="str">
        <f ca="1">IF(ISERROR($V101),"",OFFSET('Smelter Look-up'!$I$4,$V101-4,0))</f>
        <v>Kepulauan Bangka Belitung</v>
      </c>
      <c r="K101" s="224"/>
      <c r="L101" s="224"/>
      <c r="M101" s="224"/>
      <c r="N101" s="224"/>
      <c r="O101" s="224"/>
      <c r="P101" s="185"/>
      <c r="Q101" s="225"/>
      <c r="R101" s="182" t="str">
        <f ca="1">IF(ISERROR($V101),"",OFFSET('Smelter Look-up'!$C$4,$V101-4,0)&amp;"")</f>
        <v>PT ATD Makmur Mandiri Jaya</v>
      </c>
      <c r="S101" s="181" t="str">
        <f t="shared" ca="1" si="11"/>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499</v>
      </c>
      <c r="X101" s="227">
        <f t="shared" ca="1" si="12"/>
        <v>0</v>
      </c>
      <c r="AB101" s="228" t="str">
        <f t="shared" ca="1" si="13"/>
        <v>TinPT ATD Makmur Mandiri Jaya</v>
      </c>
    </row>
    <row r="102" spans="1:28" s="227" customFormat="1" ht="20.100000000000001" customHeight="1">
      <c r="A102" s="181" t="s">
        <v>1366</v>
      </c>
      <c r="B102" s="182" t="str">
        <f ca="1">IF(LEN(A102)=0,"",INDEX('Smelter Look-up'!$A:$A,MATCH($A102,'Smelter Look-up'!$E:$E,0)))</f>
        <v>Tin</v>
      </c>
      <c r="C102" s="186" t="str">
        <f ca="1">IF(LEN(A102)=0,"",INDEX('Smelter Look-up'!$C:$C,MATCH($A102,'Smelter Look-up'!$E:$E,0)))</f>
        <v>O.M. Manufacturing Philippines, Inc.</v>
      </c>
      <c r="D102" s="230" t="s">
        <v>1365</v>
      </c>
      <c r="E102" s="182" t="str">
        <f ca="1">IF(ISERROR($V102),"",OFFSET('Smelter Look-up'!$D$4,$V102-4,0)&amp;"")</f>
        <v>PHILIPPINES</v>
      </c>
      <c r="F102" s="182" t="str">
        <f ca="1">IF(ISERROR($V102),"",OFFSET('Smelter Look-up'!$E$4,$V102-4,0))</f>
        <v>CID002517</v>
      </c>
      <c r="G102" s="182" t="str">
        <f ca="1">IF(C102=$X$4,IF(ISERROR($V102),"Enter smelter details","RMI"),IF(ISERROR($V102),"",OFFSET('Smelter Look-up'!$F$4,$V102-4,0)))</f>
        <v>RMI</v>
      </c>
      <c r="H102" s="183">
        <f ca="1">IF(ISERROR($V102),"",OFFSET('Smelter Look-up'!$G$4,$V102-4,0))</f>
        <v>0</v>
      </c>
      <c r="I102" s="184" t="str">
        <f ca="1">IF(ISERROR($V102),"",OFFSET('Smelter Look-up'!$H$4,$V102-4,0))</f>
        <v>Rosario</v>
      </c>
      <c r="J102" s="184" t="str">
        <f ca="1">IF(ISERROR($V102),"",OFFSET('Smelter Look-up'!$I$4,$V102-4,0))</f>
        <v>Cavite</v>
      </c>
      <c r="K102" s="224"/>
      <c r="L102" s="224"/>
      <c r="M102" s="224"/>
      <c r="N102" s="224"/>
      <c r="O102" s="224"/>
      <c r="P102" s="185"/>
      <c r="Q102" s="225"/>
      <c r="R102" s="182" t="str">
        <f ca="1">IF(ISERROR($V102),"",OFFSET('Smelter Look-up'!$C$4,$V102-4,0)&amp;"")</f>
        <v>O.M. Manufacturing Philippines, Inc.</v>
      </c>
      <c r="S102" s="181" t="str">
        <f t="shared" ref="S102:S132" ca="1" si="14">IF(B102="","",IF(ISERROR(MATCH($E102,CL,0)),"Unknown",INDIRECT("'C'!$A$"&amp;MATCH($E102,CL,0)+1)))</f>
        <v>PH</v>
      </c>
      <c r="T102" s="181" t="str">
        <f ca="1">IF(B102="","",IF(ISERROR(MATCH($J102,SorP!$B$1:$B$6226,0)),"",INDIRECT("'SorP'!$A$"&amp;MATCH($S102&amp;$J102,SorP!C:C,0))))</f>
        <v>PH-CAV</v>
      </c>
      <c r="U102" s="201"/>
      <c r="V102" s="226">
        <f ca="1">IF(C102="",NA(),IF(OR(C102="Smelter not listed",C102="Smelter not yet identified"),MATCH($B102&amp;$D102,'Smelter Look-up'!$J:$J,0),MATCH($B102&amp;$C102,'Smelter Look-up'!$J:$J,0)))</f>
        <v>491</v>
      </c>
      <c r="X102" s="227">
        <f t="shared" ref="X102:X132" ca="1" si="15">IF(AND(C102="Smelter not listed",OR(LEN(D102)=0,LEN(E102)=0)),1,0)</f>
        <v>0</v>
      </c>
      <c r="AB102" s="228" t="str">
        <f t="shared" ref="AB102:AB132" ca="1" si="16">B102&amp;C102</f>
        <v>TinO.M. Manufacturing Philippines, Inc.</v>
      </c>
    </row>
    <row r="103" spans="1:28" s="227" customFormat="1" ht="20.100000000000001" customHeight="1">
      <c r="A103" s="181" t="s">
        <v>1771</v>
      </c>
      <c r="B103" s="182" t="str">
        <f ca="1">IF(LEN(A103)=0,"",INDEX('Smelter Look-up'!$A:$A,MATCH($A103,'Smelter Look-up'!$E:$E,0)))</f>
        <v>Tin</v>
      </c>
      <c r="C103" s="186" t="str">
        <f ca="1">IF(LEN(A103)=0,"",INDEX('Smelter Look-up'!$C:$C,MATCH($A103,'Smelter Look-up'!$E:$E,0)))</f>
        <v>Resind Industria e Comercio Ltda.</v>
      </c>
      <c r="D103" s="230" t="s">
        <v>12381</v>
      </c>
      <c r="E103" s="182" t="str">
        <f ca="1">IF(ISERROR($V103),"",OFFSET('Smelter Look-up'!$D$4,$V103-4,0)&amp;"")</f>
        <v>BRAZIL</v>
      </c>
      <c r="F103" s="182" t="str">
        <f ca="1">IF(ISERROR($V103),"",OFFSET('Smelter Look-up'!$E$4,$V103-4,0))</f>
        <v>CID002706</v>
      </c>
      <c r="G103" s="182" t="str">
        <f ca="1">IF(C103=$X$4,IF(ISERROR($V103),"Enter smelter details","RMI"),IF(ISERROR($V103),"",OFFSET('Smelter Look-up'!$F$4,$V103-4,0)))</f>
        <v>RMI</v>
      </c>
      <c r="H103" s="183">
        <f ca="1">IF(ISERROR($V103),"",OFFSET('Smelter Look-up'!$G$4,$V103-4,0))</f>
        <v>0</v>
      </c>
      <c r="I103" s="184" t="str">
        <f ca="1">IF(ISERROR($V103),"",OFFSET('Smelter Look-up'!$H$4,$V103-4,0))</f>
        <v>São João del Rei</v>
      </c>
      <c r="J103" s="184" t="str">
        <f ca="1">IF(ISERROR($V103),"",OFFSET('Smelter Look-up'!$I$4,$V103-4,0))</f>
        <v>Minas gerais</v>
      </c>
      <c r="K103" s="224"/>
      <c r="L103" s="224"/>
      <c r="M103" s="224"/>
      <c r="N103" s="224"/>
      <c r="O103" s="224"/>
      <c r="P103" s="185"/>
      <c r="Q103" s="225"/>
      <c r="R103" s="182" t="str">
        <f ca="1">IF(ISERROR($V103),"",OFFSET('Smelter Look-up'!$C$4,$V103-4,0)&amp;"")</f>
        <v>Resind Industria e Comercio Ltda.</v>
      </c>
      <c r="S103" s="181" t="str">
        <f t="shared" ca="1" si="14"/>
        <v>BR</v>
      </c>
      <c r="T103" s="181" t="str">
        <f ca="1">IF(B103="","",IF(ISERROR(MATCH($J103,SorP!$B$1:$B$6226,0)),"",INDIRECT("'SorP'!$A$"&amp;MATCH($S103&amp;$J103,SorP!C:C,0))))</f>
        <v>BR-MG</v>
      </c>
      <c r="U103" s="201"/>
      <c r="V103" s="226">
        <f ca="1">IF(C103="",NA(),IF(OR(C103="Smelter not listed",C103="Smelter not yet identified"),MATCH($B103&amp;$D103,'Smelter Look-up'!$J:$J,0),MATCH($B103&amp;$C103,'Smelter Look-up'!$J:$J,0)))</f>
        <v>512</v>
      </c>
      <c r="X103" s="227">
        <f t="shared" ca="1" si="15"/>
        <v>0</v>
      </c>
      <c r="AB103" s="228" t="str">
        <f t="shared" ca="1" si="16"/>
        <v>TinResind Industria e Comercio Ltda.</v>
      </c>
    </row>
    <row r="104" spans="1:28" s="227" customFormat="1" ht="20.100000000000001" customHeight="1">
      <c r="A104" s="181" t="s">
        <v>1772</v>
      </c>
      <c r="B104" s="182" t="str">
        <f ca="1">IF(LEN(A104)=0,"",INDEX('Smelter Look-up'!$A:$A,MATCH($A104,'Smelter Look-up'!$E:$E,0)))</f>
        <v>Tin</v>
      </c>
      <c r="C104" s="186" t="str">
        <f ca="1">IF(LEN(A104)=0,"",INDEX('Smelter Look-up'!$C:$C,MATCH($A104,'Smelter Look-up'!$E:$E,0)))</f>
        <v>Aurubis Beerse</v>
      </c>
      <c r="D104" s="230" t="s">
        <v>12879</v>
      </c>
      <c r="E104" s="182" t="str">
        <f ca="1">IF(ISERROR($V104),"",OFFSET('Smelter Look-up'!$D$4,$V104-4,0)&amp;"")</f>
        <v>BELGIUM</v>
      </c>
      <c r="F104" s="182" t="str">
        <f ca="1">IF(ISERROR($V104),"",OFFSET('Smelter Look-up'!$E$4,$V104-4,0))</f>
        <v>CID002773</v>
      </c>
      <c r="G104" s="182" t="str">
        <f ca="1">IF(C104=$X$4,IF(ISERROR($V104),"Enter smelter details","RMI"),IF(ISERROR($V104),"",OFFSET('Smelter Look-up'!$F$4,$V104-4,0)))</f>
        <v>RMI</v>
      </c>
      <c r="H104" s="183">
        <f ca="1">IF(ISERROR($V104),"",OFFSET('Smelter Look-up'!$G$4,$V104-4,0))</f>
        <v>0</v>
      </c>
      <c r="I104" s="184" t="str">
        <f ca="1">IF(ISERROR($V104),"",OFFSET('Smelter Look-up'!$H$4,$V104-4,0))</f>
        <v>Beerse</v>
      </c>
      <c r="J104" s="184" t="str">
        <f ca="1">IF(ISERROR($V104),"",OFFSET('Smelter Look-up'!$I$4,$V104-4,0))</f>
        <v>Antwerpen</v>
      </c>
      <c r="K104" s="224"/>
      <c r="L104" s="224"/>
      <c r="M104" s="224"/>
      <c r="N104" s="224"/>
      <c r="O104" s="224"/>
      <c r="P104" s="185"/>
      <c r="Q104" s="225"/>
      <c r="R104" s="182" t="str">
        <f ca="1">IF(ISERROR($V104),"",OFFSET('Smelter Look-up'!$C$4,$V104-4,0)&amp;"")</f>
        <v>Aurubis Beerse</v>
      </c>
      <c r="S104" s="181" t="str">
        <f t="shared" ca="1" si="14"/>
        <v>BE</v>
      </c>
      <c r="T104" s="181" t="str">
        <f ca="1">IF(B104="","",IF(ISERROR(MATCH($J104,SorP!$B$1:$B$6226,0)),"",INDIRECT("'SorP'!$A$"&amp;MATCH($S104&amp;$J104,SorP!C:C,0))))</f>
        <v>BE-VAN</v>
      </c>
      <c r="U104" s="201"/>
      <c r="V104" s="226">
        <f ca="1">IF(C104="",NA(),IF(OR(C104="Smelter not listed",C104="Smelter not yet identified"),MATCH($B104&amp;$D104,'Smelter Look-up'!$J:$J,0),MATCH($B104&amp;$C104,'Smelter Look-up'!$J:$J,0)))</f>
        <v>404</v>
      </c>
      <c r="X104" s="227">
        <f t="shared" ca="1" si="15"/>
        <v>0</v>
      </c>
      <c r="AB104" s="228" t="str">
        <f t="shared" ca="1" si="16"/>
        <v>TinAurubis Beerse</v>
      </c>
    </row>
    <row r="105" spans="1:28" s="227" customFormat="1" ht="20.100000000000001" customHeight="1">
      <c r="A105" s="181" t="s">
        <v>1774</v>
      </c>
      <c r="B105" s="182" t="str">
        <f ca="1">IF(LEN(A105)=0,"",INDEX('Smelter Look-up'!$A:$A,MATCH($A105,'Smelter Look-up'!$E:$E,0)))</f>
        <v>Tin</v>
      </c>
      <c r="C105" s="186" t="str">
        <f ca="1">IF(LEN(A105)=0,"",INDEX('Smelter Look-up'!$C:$C,MATCH($A105,'Smelter Look-up'!$E:$E,0)))</f>
        <v>Aurubis Berango</v>
      </c>
      <c r="D105" s="230" t="s">
        <v>12880</v>
      </c>
      <c r="E105" s="182" t="str">
        <f ca="1">IF(ISERROR($V105),"",OFFSET('Smelter Look-up'!$D$4,$V105-4,0)&amp;"")</f>
        <v>SPAIN</v>
      </c>
      <c r="F105" s="182" t="str">
        <f ca="1">IF(ISERROR($V105),"",OFFSET('Smelter Look-up'!$E$4,$V105-4,0))</f>
        <v>CID002774</v>
      </c>
      <c r="G105" s="182" t="str">
        <f ca="1">IF(C105=$X$4,IF(ISERROR($V105),"Enter smelter details","RMI"),IF(ISERROR($V105),"",OFFSET('Smelter Look-up'!$F$4,$V105-4,0)))</f>
        <v>RMI</v>
      </c>
      <c r="H105" s="183">
        <f ca="1">IF(ISERROR($V105),"",OFFSET('Smelter Look-up'!$G$4,$V105-4,0))</f>
        <v>0</v>
      </c>
      <c r="I105" s="184" t="str">
        <f ca="1">IF(ISERROR($V105),"",OFFSET('Smelter Look-up'!$H$4,$V105-4,0))</f>
        <v>Berango</v>
      </c>
      <c r="J105" s="184" t="str">
        <f ca="1">IF(ISERROR($V105),"",OFFSET('Smelter Look-up'!$I$4,$V105-4,0))</f>
        <v>Bizkaia</v>
      </c>
      <c r="K105" s="224"/>
      <c r="L105" s="224"/>
      <c r="M105" s="224"/>
      <c r="N105" s="224"/>
      <c r="O105" s="224"/>
      <c r="P105" s="185"/>
      <c r="Q105" s="225"/>
      <c r="R105" s="182" t="str">
        <f ca="1">IF(ISERROR($V105),"",OFFSET('Smelter Look-up'!$C$4,$V105-4,0)&amp;"")</f>
        <v>Aurubis Berango</v>
      </c>
      <c r="S105" s="181" t="str">
        <f t="shared" ca="1" si="14"/>
        <v>ES</v>
      </c>
      <c r="T105" s="181" t="str">
        <f ca="1">IF(B105="","",IF(ISERROR(MATCH($J105,SorP!$B$1:$B$6226,0)),"",INDIRECT("'SorP'!$A$"&amp;MATCH($S105&amp;$J105,SorP!C:C,0))))</f>
        <v>ES-BI</v>
      </c>
      <c r="U105" s="201"/>
      <c r="V105" s="226">
        <f ca="1">IF(C105="",NA(),IF(OR(C105="Smelter not listed",C105="Smelter not yet identified"),MATCH($B105&amp;$D105,'Smelter Look-up'!$J:$J,0),MATCH($B105&amp;$C105,'Smelter Look-up'!$J:$J,0)))</f>
        <v>405</v>
      </c>
      <c r="X105" s="227">
        <f t="shared" ca="1" si="15"/>
        <v>0</v>
      </c>
      <c r="AB105" s="228" t="str">
        <f t="shared" ca="1" si="16"/>
        <v>TinAurubis Berango</v>
      </c>
    </row>
    <row r="106" spans="1:28" s="227" customFormat="1" ht="20.100000000000001" customHeight="1">
      <c r="A106" s="181" t="s">
        <v>2481</v>
      </c>
      <c r="B106" s="182" t="str">
        <f ca="1">IF(LEN(A106)=0,"",INDEX('Smelter Look-up'!$A:$A,MATCH($A106,'Smelter Look-up'!$E:$E,0)))</f>
        <v>Tin</v>
      </c>
      <c r="C106" s="186" t="str">
        <f ca="1">IF(LEN(A106)=0,"",INDEX('Smelter Look-up'!$C:$C,MATCH($A106,'Smelter Look-up'!$E:$E,0)))</f>
        <v>Guangdong Hanhe Non-Ferrous Metal Co., Ltd.</v>
      </c>
      <c r="D106" s="230" t="s">
        <v>2480</v>
      </c>
      <c r="E106" s="182" t="str">
        <f ca="1">IF(ISERROR($V106),"",OFFSET('Smelter Look-up'!$D$4,$V106-4,0)&amp;"")</f>
        <v>CHINA</v>
      </c>
      <c r="F106" s="182" t="str">
        <f ca="1">IF(ISERROR($V106),"",OFFSET('Smelter Look-up'!$E$4,$V106-4,0))</f>
        <v>CID003116</v>
      </c>
      <c r="G106" s="182" t="str">
        <f ca="1">IF(C106=$X$4,IF(ISERROR($V106),"Enter smelter details","RMI"),IF(ISERROR($V106),"",OFFSET('Smelter Look-up'!$F$4,$V106-4,0)))</f>
        <v>RMI</v>
      </c>
      <c r="H106" s="183">
        <f ca="1">IF(ISERROR($V106),"",OFFSET('Smelter Look-up'!$G$4,$V106-4,0))</f>
        <v>0</v>
      </c>
      <c r="I106" s="184" t="str">
        <f ca="1">IF(ISERROR($V106),"",OFFSET('Smelter Look-up'!$H$4,$V106-4,0))</f>
        <v>Chaozhou</v>
      </c>
      <c r="J106" s="184" t="str">
        <f ca="1">IF(ISERROR($V106),"",OFFSET('Smelter Look-up'!$I$4,$V106-4,0))</f>
        <v>Guangdong Sheng</v>
      </c>
      <c r="K106" s="224"/>
      <c r="L106" s="224"/>
      <c r="M106" s="224"/>
      <c r="N106" s="224"/>
      <c r="O106" s="224"/>
      <c r="P106" s="185"/>
      <c r="Q106" s="225"/>
      <c r="R106" s="182" t="str">
        <f ca="1">IF(ISERROR($V106),"",OFFSET('Smelter Look-up'!$C$4,$V106-4,0)&amp;"")</f>
        <v>Guangdong Hanhe Non-Ferrous Metal Co., Ltd.</v>
      </c>
      <c r="S106" s="181" t="str">
        <f t="shared" ca="1" si="14"/>
        <v>CN</v>
      </c>
      <c r="T106" s="181" t="str">
        <f ca="1">IF(B106="","",IF(ISERROR(MATCH($J106,SorP!$B$1:$B$6226,0)),"",INDIRECT("'SorP'!$A$"&amp;MATCH($S106&amp;$J106,SorP!C:C,0))))</f>
        <v>CN-GD</v>
      </c>
      <c r="U106" s="201"/>
      <c r="V106" s="226">
        <f ca="1">IF(C106="",NA(),IF(OR(C106="Smelter not listed",C106="Smelter not yet identified"),MATCH($B106&amp;$D106,'Smelter Look-up'!$J:$J,0),MATCH($B106&amp;$C106,'Smelter Look-up'!$J:$J,0)))</f>
        <v>450</v>
      </c>
      <c r="X106" s="227">
        <f t="shared" ca="1" si="15"/>
        <v>0</v>
      </c>
      <c r="AB106" s="228" t="str">
        <f t="shared" ca="1" si="16"/>
        <v>TinGuangdong Hanhe Non-Ferrous Metal Co., Ltd.</v>
      </c>
    </row>
    <row r="107" spans="1:28" s="227" customFormat="1" ht="20.100000000000001" customHeight="1">
      <c r="A107" s="181" t="s">
        <v>12877</v>
      </c>
      <c r="B107" s="182" t="str">
        <f ca="1">IF(LEN(A107)=0,"",INDEX('Smelter Look-up'!$A:$A,MATCH($A107,'Smelter Look-up'!$E:$E,0)))</f>
        <v>Tin</v>
      </c>
      <c r="C107" s="186" t="str">
        <f ca="1">IF(LEN(A107)=0,"",INDEX('Smelter Look-up'!$C:$C,MATCH($A107,'Smelter Look-up'!$E:$E,0)))</f>
        <v>Chifeng Dajingzi Tin Industry Co., Ltd.</v>
      </c>
      <c r="D107" s="230" t="s">
        <v>12876</v>
      </c>
      <c r="E107" s="182" t="str">
        <f ca="1">IF(ISERROR($V107),"",OFFSET('Smelter Look-up'!$D$4,$V107-4,0)&amp;"")</f>
        <v>CHINA</v>
      </c>
      <c r="F107" s="182" t="str">
        <f ca="1">IF(ISERROR($V107),"",OFFSET('Smelter Look-up'!$E$4,$V107-4,0))</f>
        <v>CID003190</v>
      </c>
      <c r="G107" s="182" t="str">
        <f ca="1">IF(C107=$X$4,IF(ISERROR($V107),"Enter smelter details","RMI"),IF(ISERROR($V107),"",OFFSET('Smelter Look-up'!$F$4,$V107-4,0)))</f>
        <v>RMI</v>
      </c>
      <c r="H107" s="183">
        <f ca="1">IF(ISERROR($V107),"",OFFSET('Smelter Look-up'!$G$4,$V107-4,0))</f>
        <v>0</v>
      </c>
      <c r="I107" s="184" t="str">
        <f ca="1">IF(ISERROR($V107),"",OFFSET('Smelter Look-up'!$H$4,$V107-4,0))</f>
        <v>Chifeng</v>
      </c>
      <c r="J107" s="184" t="str">
        <f ca="1">IF(ISERROR($V107),"",OFFSET('Smelter Look-up'!$I$4,$V107-4,0))</f>
        <v>Nei Mongol Zizhiqu</v>
      </c>
      <c r="K107" s="224"/>
      <c r="L107" s="224"/>
      <c r="M107" s="224"/>
      <c r="N107" s="224"/>
      <c r="O107" s="224"/>
      <c r="P107" s="185"/>
      <c r="Q107" s="225"/>
      <c r="R107" s="182" t="str">
        <f ca="1">IF(ISERROR($V107),"",OFFSET('Smelter Look-up'!$C$4,$V107-4,0)&amp;"")</f>
        <v>Chifeng Dajingzi Tin Industry Co., Ltd.</v>
      </c>
      <c r="S107" s="181" t="str">
        <f t="shared" ca="1" si="14"/>
        <v>CN</v>
      </c>
      <c r="T107" s="181" t="str">
        <f ca="1">IF(B107="","",IF(ISERROR(MATCH($J107,SorP!$B$1:$B$6226,0)),"",INDIRECT("'SorP'!$A$"&amp;MATCH($S107&amp;$J107,SorP!C:C,0))))</f>
        <v>CN-NM</v>
      </c>
      <c r="U107" s="201"/>
      <c r="V107" s="226">
        <f ca="1">IF(C107="",NA(),IF(OR(C107="Smelter not listed",C107="Smelter not yet identified"),MATCH($B107&amp;$D107,'Smelter Look-up'!$J:$J,0),MATCH($B107&amp;$C107,'Smelter Look-up'!$J:$J,0)))</f>
        <v>409</v>
      </c>
      <c r="X107" s="227">
        <f t="shared" ca="1" si="15"/>
        <v>0</v>
      </c>
      <c r="AB107" s="228" t="str">
        <f t="shared" ca="1" si="16"/>
        <v>TinChifeng Dajingzi Tin Industry Co., Ltd.</v>
      </c>
    </row>
    <row r="108" spans="1:28" s="227" customFormat="1" ht="20.100000000000001" customHeight="1">
      <c r="A108" s="181" t="s">
        <v>13122</v>
      </c>
      <c r="B108" s="182" t="str">
        <f ca="1">IF(LEN(A108)=0,"",INDEX('Smelter Look-up'!$A:$A,MATCH($A108,'Smelter Look-up'!$E:$E,0)))</f>
        <v>Tin</v>
      </c>
      <c r="C108" s="186" t="str">
        <f ca="1">IF(LEN(A108)=0,"",INDEX('Smelter Look-up'!$C:$C,MATCH($A108,'Smelter Look-up'!$E:$E,0)))</f>
        <v>Tin Technology &amp; Refining</v>
      </c>
      <c r="D108" s="230" t="s">
        <v>13121</v>
      </c>
      <c r="E108" s="182" t="str">
        <f ca="1">IF(ISERROR($V108),"",OFFSET('Smelter Look-up'!$D$4,$V108-4,0)&amp;"")</f>
        <v>UNITED STATES OF AMERICA</v>
      </c>
      <c r="F108" s="182" t="str">
        <f ca="1">IF(ISERROR($V108),"",OFFSET('Smelter Look-up'!$E$4,$V108-4,0))</f>
        <v>CID003325</v>
      </c>
      <c r="G108" s="182" t="str">
        <f ca="1">IF(C108=$X$4,IF(ISERROR($V108),"Enter smelter details","RMI"),IF(ISERROR($V108),"",OFFSET('Smelter Look-up'!$F$4,$V108-4,0)))</f>
        <v>RMI</v>
      </c>
      <c r="H108" s="183">
        <f ca="1">IF(ISERROR($V108),"",OFFSET('Smelter Look-up'!$G$4,$V108-4,0))</f>
        <v>0</v>
      </c>
      <c r="I108" s="184" t="str">
        <f ca="1">IF(ISERROR($V108),"",OFFSET('Smelter Look-up'!$H$4,$V108-4,0))</f>
        <v>West Chester</v>
      </c>
      <c r="J108" s="184" t="str">
        <f ca="1">IF(ISERROR($V108),"",OFFSET('Smelter Look-up'!$I$4,$V108-4,0))</f>
        <v>Pennsylvania</v>
      </c>
      <c r="K108" s="224"/>
      <c r="L108" s="224"/>
      <c r="M108" s="224"/>
      <c r="N108" s="224"/>
      <c r="O108" s="224"/>
      <c r="P108" s="185"/>
      <c r="Q108" s="225"/>
      <c r="R108" s="182" t="str">
        <f ca="1">IF(ISERROR($V108),"",OFFSET('Smelter Look-up'!$C$4,$V108-4,0)&amp;"")</f>
        <v>Tin Technology &amp; Refining</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525</v>
      </c>
      <c r="X108" s="227">
        <f t="shared" ca="1" si="15"/>
        <v>0</v>
      </c>
      <c r="AB108" s="228" t="str">
        <f t="shared" ca="1" si="16"/>
        <v>TinTin Technology &amp; Refining</v>
      </c>
    </row>
    <row r="109" spans="1:28" s="227" customFormat="1" ht="20.100000000000001" customHeight="1">
      <c r="A109" s="181" t="s">
        <v>767</v>
      </c>
      <c r="B109" s="182" t="str">
        <f ca="1">IF(LEN(A109)=0,"",INDEX('Smelter Look-up'!$A:$A,MATCH($A109,'Smelter Look-up'!$E:$E,0)))</f>
        <v>Tungsten</v>
      </c>
      <c r="C109" s="186" t="str">
        <f ca="1">IF(LEN(A109)=0,"",INDEX('Smelter Look-up'!$C:$C,MATCH($A109,'Smelter Look-up'!$E:$E,0)))</f>
        <v>A.L.M.T. Corp.</v>
      </c>
      <c r="D109" s="230" t="s">
        <v>13721</v>
      </c>
      <c r="E109" s="182" t="str">
        <f ca="1">IF(ISERROR($V109),"",OFFSET('Smelter Look-up'!$D$4,$V109-4,0)&amp;"")</f>
        <v>JAPAN</v>
      </c>
      <c r="F109" s="182" t="str">
        <f ca="1">IF(ISERROR($V109),"",OFFSET('Smelter Look-up'!$E$4,$V109-4,0))</f>
        <v>CID000004</v>
      </c>
      <c r="G109" s="182" t="str">
        <f ca="1">IF(C109=$X$4,IF(ISERROR($V109),"Enter smelter details","RMI"),IF(ISERROR($V109),"",OFFSET('Smelter Look-up'!$F$4,$V109-4,0)))</f>
        <v>RMI</v>
      </c>
      <c r="H109" s="183">
        <f ca="1">IF(ISERROR($V109),"",OFFSET('Smelter Look-up'!$G$4,$V109-4,0))</f>
        <v>0</v>
      </c>
      <c r="I109" s="184" t="str">
        <f ca="1">IF(ISERROR($V109),"",OFFSET('Smelter Look-up'!$H$4,$V109-4,0))</f>
        <v>Toyama City</v>
      </c>
      <c r="J109" s="184" t="str">
        <f ca="1">IF(ISERROR($V109),"",OFFSET('Smelter Look-up'!$I$4,$V109-4,0))</f>
        <v>Toyama</v>
      </c>
      <c r="K109" s="224"/>
      <c r="L109" s="224"/>
      <c r="M109" s="224"/>
      <c r="N109" s="224"/>
      <c r="O109" s="224"/>
      <c r="P109" s="185"/>
      <c r="Q109" s="225"/>
      <c r="R109" s="182" t="str">
        <f ca="1">IF(ISERROR($V109),"",OFFSET('Smelter Look-up'!$C$4,$V109-4,0)&amp;"")</f>
        <v>A.L.M.T. Corp.</v>
      </c>
      <c r="S109" s="181" t="str">
        <f t="shared" ca="1" si="14"/>
        <v>JP</v>
      </c>
      <c r="T109" s="181" t="str">
        <f ca="1">IF(B109="","",IF(ISERROR(MATCH($J109,SorP!$B$1:$B$6226,0)),"",INDIRECT("'SorP'!$A$"&amp;MATCH($S109&amp;$J109,SorP!C:C,0))))</f>
        <v>JP-16</v>
      </c>
      <c r="U109" s="201"/>
      <c r="V109" s="226">
        <f ca="1">IF(C109="",NA(),IF(OR(C109="Smelter not listed",C109="Smelter not yet identified"),MATCH($B109&amp;$D109,'Smelter Look-up'!$J:$J,0),MATCH($B109&amp;$C109,'Smelter Look-up'!$J:$J,0)))</f>
        <v>553</v>
      </c>
      <c r="X109" s="227">
        <f t="shared" ca="1" si="15"/>
        <v>0</v>
      </c>
      <c r="AB109" s="228" t="str">
        <f t="shared" ca="1" si="16"/>
        <v>TungstenA.L.M.T. Corp.</v>
      </c>
    </row>
    <row r="110" spans="1:28" s="227" customFormat="1" ht="20.100000000000001" customHeight="1">
      <c r="A110" s="181" t="s">
        <v>768</v>
      </c>
      <c r="B110" s="182" t="str">
        <f ca="1">IF(LEN(A110)=0,"",INDEX('Smelter Look-up'!$A:$A,MATCH($A110,'Smelter Look-up'!$E:$E,0)))</f>
        <v>Tungsten</v>
      </c>
      <c r="C110" s="186" t="str">
        <f ca="1">IF(LEN(A110)=0,"",INDEX('Smelter Look-up'!$C:$C,MATCH($A110,'Smelter Look-up'!$E:$E,0)))</f>
        <v>Kennametal Huntsville</v>
      </c>
      <c r="D110" s="230" t="s">
        <v>140</v>
      </c>
      <c r="E110" s="182" t="str">
        <f ca="1">IF(ISERROR($V110),"",OFFSET('Smelter Look-up'!$D$4,$V110-4,0)&amp;"")</f>
        <v>UNITED STATES OF AMERICA</v>
      </c>
      <c r="F110" s="182" t="str">
        <f ca="1">IF(ISERROR($V110),"",OFFSET('Smelter Look-up'!$E$4,$V110-4,0))</f>
        <v>CID000105</v>
      </c>
      <c r="G110" s="182" t="str">
        <f ca="1">IF(C110=$X$4,IF(ISERROR($V110),"Enter smelter details","RMI"),IF(ISERROR($V110),"",OFFSET('Smelter Look-up'!$F$4,$V110-4,0)))</f>
        <v>RMI</v>
      </c>
      <c r="H110" s="183">
        <f ca="1">IF(ISERROR($V110),"",OFFSET('Smelter Look-up'!$G$4,$V110-4,0))</f>
        <v>0</v>
      </c>
      <c r="I110" s="184" t="str">
        <f ca="1">IF(ISERROR($V110),"",OFFSET('Smelter Look-up'!$H$4,$V110-4,0))</f>
        <v>Huntsville</v>
      </c>
      <c r="J110" s="184" t="str">
        <f ca="1">IF(ISERROR($V110),"",OFFSET('Smelter Look-up'!$I$4,$V110-4,0))</f>
        <v>Alabama</v>
      </c>
      <c r="K110" s="224"/>
      <c r="L110" s="224"/>
      <c r="M110" s="224"/>
      <c r="N110" s="224"/>
      <c r="O110" s="224"/>
      <c r="P110" s="185"/>
      <c r="Q110" s="225"/>
      <c r="R110" s="182" t="str">
        <f ca="1">IF(ISERROR($V110),"",OFFSET('Smelter Look-up'!$C$4,$V110-4,0)&amp;"")</f>
        <v>Kennametal Huntsville</v>
      </c>
      <c r="S110" s="181" t="str">
        <f t="shared" ca="1" si="14"/>
        <v>US</v>
      </c>
      <c r="T110" s="181" t="str">
        <f ca="1">IF(B110="","",IF(ISERROR(MATCH($J110,SorP!$B$1:$B$6226,0)),"",INDIRECT("'SorP'!$A$"&amp;MATCH($S110&amp;$J110,SorP!C:C,0))))</f>
        <v>US-AL</v>
      </c>
      <c r="U110" s="201"/>
      <c r="V110" s="226">
        <f ca="1">IF(C110="",NA(),IF(OR(C110="Smelter not listed",C110="Smelter not yet identified"),MATCH($B110&amp;$D110,'Smelter Look-up'!$J:$J,0),MATCH($B110&amp;$C110,'Smelter Look-up'!$J:$J,0)))</f>
        <v>604</v>
      </c>
      <c r="X110" s="227">
        <f t="shared" ca="1" si="15"/>
        <v>0</v>
      </c>
      <c r="AB110" s="228" t="str">
        <f t="shared" ca="1" si="16"/>
        <v>TungstenKennametal Huntsville</v>
      </c>
    </row>
    <row r="111" spans="1:28" s="227" customFormat="1" ht="20.100000000000001" customHeight="1">
      <c r="A111" s="181" t="s">
        <v>769</v>
      </c>
      <c r="B111" s="182" t="str">
        <f ca="1">IF(LEN(A111)=0,"",INDEX('Smelter Look-up'!$A:$A,MATCH($A111,'Smelter Look-up'!$E:$E,0)))</f>
        <v>Tungsten</v>
      </c>
      <c r="C111" s="186" t="str">
        <f ca="1">IF(LEN(A111)=0,"",INDEX('Smelter Look-up'!$C:$C,MATCH($A111,'Smelter Look-up'!$E:$E,0)))</f>
        <v>Guangdong Xianglu Tungsten Co., Ltd.</v>
      </c>
      <c r="D111" s="230" t="s">
        <v>1345</v>
      </c>
      <c r="E111" s="182" t="str">
        <f ca="1">IF(ISERROR($V111),"",OFFSET('Smelter Look-up'!$D$4,$V111-4,0)&amp;"")</f>
        <v>CHINA</v>
      </c>
      <c r="F111" s="182" t="str">
        <f ca="1">IF(ISERROR($V111),"",OFFSET('Smelter Look-up'!$E$4,$V111-4,0))</f>
        <v>CID000218</v>
      </c>
      <c r="G111" s="182" t="str">
        <f ca="1">IF(C111=$X$4,IF(ISERROR($V111),"Enter smelter details","RMI"),IF(ISERROR($V111),"",OFFSET('Smelter Look-up'!$F$4,$V111-4,0)))</f>
        <v>RMI</v>
      </c>
      <c r="H111" s="183">
        <f ca="1">IF(ISERROR($V111),"",OFFSET('Smelter Look-up'!$G$4,$V111-4,0))</f>
        <v>0</v>
      </c>
      <c r="I111" s="184" t="str">
        <f ca="1">IF(ISERROR($V111),"",OFFSET('Smelter Look-up'!$H$4,$V111-4,0))</f>
        <v>Chaozhou</v>
      </c>
      <c r="J111" s="184" t="str">
        <f ca="1">IF(ISERROR($V111),"",OFFSET('Smelter Look-up'!$I$4,$V111-4,0))</f>
        <v>Guangdong Sheng</v>
      </c>
      <c r="K111" s="224"/>
      <c r="L111" s="224"/>
      <c r="M111" s="224"/>
      <c r="N111" s="224"/>
      <c r="O111" s="224"/>
      <c r="P111" s="185"/>
      <c r="Q111" s="225"/>
      <c r="R111" s="182" t="str">
        <f ca="1">IF(ISERROR($V111),"",OFFSET('Smelter Look-up'!$C$4,$V111-4,0)&amp;"")</f>
        <v>Guangdong Xianglu Tungsten Co., Ltd.</v>
      </c>
      <c r="S111" s="181" t="str">
        <f t="shared" ca="1" si="14"/>
        <v>CN</v>
      </c>
      <c r="T111" s="181" t="str">
        <f ca="1">IF(B111="","",IF(ISERROR(MATCH($J111,SorP!$B$1:$B$6226,0)),"",INDIRECT("'SorP'!$A$"&amp;MATCH($S111&amp;$J111,SorP!C:C,0))))</f>
        <v>CN-GD</v>
      </c>
      <c r="U111" s="201"/>
      <c r="V111" s="226">
        <f ca="1">IF(C111="",NA(),IF(OR(C111="Smelter not listed",C111="Smelter not yet identified"),MATCH($B111&amp;$D111,'Smelter Look-up'!$J:$J,0),MATCH($B111&amp;$C111,'Smelter Look-up'!$J:$J,0)))</f>
        <v>580</v>
      </c>
      <c r="X111" s="227">
        <f t="shared" ca="1" si="15"/>
        <v>0</v>
      </c>
      <c r="AB111" s="228" t="str">
        <f t="shared" ca="1" si="16"/>
        <v>TungstenGuangdong Xianglu Tungsten Co., Ltd.</v>
      </c>
    </row>
    <row r="112" spans="1:28" s="227" customFormat="1" ht="20.100000000000001" customHeight="1">
      <c r="A112" s="181" t="s">
        <v>770</v>
      </c>
      <c r="B112" s="182" t="str">
        <f ca="1">IF(LEN(A112)=0,"",INDEX('Smelter Look-up'!$A:$A,MATCH($A112,'Smelter Look-up'!$E:$E,0)))</f>
        <v>Tungsten</v>
      </c>
      <c r="C112" s="186" t="str">
        <f ca="1">IF(LEN(A112)=0,"",INDEX('Smelter Look-up'!$C:$C,MATCH($A112,'Smelter Look-up'!$E:$E,0)))</f>
        <v>Chongyi Zhangyuan Tungsten Co., Ltd.</v>
      </c>
      <c r="D112" s="230" t="s">
        <v>1344</v>
      </c>
      <c r="E112" s="182" t="str">
        <f ca="1">IF(ISERROR($V112),"",OFFSET('Smelter Look-up'!$D$4,$V112-4,0)&amp;"")</f>
        <v>CHINA</v>
      </c>
      <c r="F112" s="182" t="str">
        <f ca="1">IF(ISERROR($V112),"",OFFSET('Smelter Look-up'!$E$4,$V112-4,0))</f>
        <v>CID000258</v>
      </c>
      <c r="G112" s="182" t="str">
        <f ca="1">IF(C112=$X$4,IF(ISERROR($V112),"Enter smelter details","RMI"),IF(ISERROR($V112),"",OFFSET('Smelter Look-up'!$F$4,$V112-4,0)))</f>
        <v>RMI</v>
      </c>
      <c r="H112" s="183">
        <f ca="1">IF(ISERROR($V112),"",OFFSET('Smelter Look-up'!$G$4,$V112-4,0))</f>
        <v>0</v>
      </c>
      <c r="I112" s="184" t="str">
        <f ca="1">IF(ISERROR($V112),"",OFFSET('Smelter Look-up'!$H$4,$V112-4,0))</f>
        <v>Ganzhou</v>
      </c>
      <c r="J112" s="184" t="str">
        <f ca="1">IF(ISERROR($V112),"",OFFSET('Smelter Look-up'!$I$4,$V112-4,0))</f>
        <v>Jiangxi Sheng</v>
      </c>
      <c r="K112" s="224"/>
      <c r="L112" s="224"/>
      <c r="M112" s="224"/>
      <c r="N112" s="224"/>
      <c r="O112" s="224"/>
      <c r="P112" s="185"/>
      <c r="Q112" s="225"/>
      <c r="R112" s="182" t="str">
        <f ca="1">IF(ISERROR($V112),"",OFFSET('Smelter Look-up'!$C$4,$V112-4,0)&amp;"")</f>
        <v>Chongyi Zhangyuan Tungsten Co., Ltd.</v>
      </c>
      <c r="S112" s="181" t="str">
        <f t="shared" ca="1" si="14"/>
        <v>CN</v>
      </c>
      <c r="T112" s="181" t="str">
        <f ca="1">IF(B112="","",IF(ISERROR(MATCH($J112,SorP!$B$1:$B$6226,0)),"",INDIRECT("'SorP'!$A$"&amp;MATCH($S112&amp;$J112,SorP!C:C,0))))</f>
        <v>CN-JX</v>
      </c>
      <c r="U112" s="201"/>
      <c r="V112" s="226">
        <f ca="1">IF(C112="",NA(),IF(OR(C112="Smelter not listed",C112="Smelter not yet identified"),MATCH($B112&amp;$D112,'Smelter Look-up'!$J:$J,0),MATCH($B112&amp;$C112,'Smelter Look-up'!$J:$J,0)))</f>
        <v>569</v>
      </c>
      <c r="X112" s="227">
        <f t="shared" ca="1" si="15"/>
        <v>0</v>
      </c>
      <c r="AB112" s="228" t="str">
        <f t="shared" ca="1" si="16"/>
        <v>TungstenChongyi Zhangyuan Tungsten Co., Ltd.</v>
      </c>
    </row>
    <row r="113" spans="1:28" s="227" customFormat="1" ht="20.100000000000001" customHeight="1">
      <c r="A113" s="181" t="s">
        <v>771</v>
      </c>
      <c r="B113" s="182" t="str">
        <f ca="1">IF(LEN(A113)=0,"",INDEX('Smelter Look-up'!$A:$A,MATCH($A113,'Smelter Look-up'!$E:$E,0)))</f>
        <v>Tungsten</v>
      </c>
      <c r="C113" s="186" t="str">
        <f ca="1">IF(LEN(A113)=0,"",INDEX('Smelter Look-up'!$C:$C,MATCH($A113,'Smelter Look-up'!$E:$E,0)))</f>
        <v>Global Tungsten &amp; Powders LLC</v>
      </c>
      <c r="D113" s="230" t="s">
        <v>15833</v>
      </c>
      <c r="E113" s="182" t="str">
        <f ca="1">IF(ISERROR($V113),"",OFFSET('Smelter Look-up'!$D$4,$V113-4,0)&amp;"")</f>
        <v>UNITED STATES OF AMERICA</v>
      </c>
      <c r="F113" s="182" t="str">
        <f ca="1">IF(ISERROR($V113),"",OFFSET('Smelter Look-up'!$E$4,$V113-4,0))</f>
        <v>CID000568</v>
      </c>
      <c r="G113" s="182" t="str">
        <f ca="1">IF(C113=$X$4,IF(ISERROR($V113),"Enter smelter details","RMI"),IF(ISERROR($V113),"",OFFSET('Smelter Look-up'!$F$4,$V113-4,0)))</f>
        <v>RMI</v>
      </c>
      <c r="H113" s="183">
        <f ca="1">IF(ISERROR($V113),"",OFFSET('Smelter Look-up'!$G$4,$V113-4,0))</f>
        <v>0</v>
      </c>
      <c r="I113" s="184" t="str">
        <f ca="1">IF(ISERROR($V113),"",OFFSET('Smelter Look-up'!$H$4,$V113-4,0))</f>
        <v>Towanda</v>
      </c>
      <c r="J113" s="184" t="str">
        <f ca="1">IF(ISERROR($V113),"",OFFSET('Smelter Look-up'!$I$4,$V113-4,0))</f>
        <v>Pennsylvania</v>
      </c>
      <c r="K113" s="224"/>
      <c r="L113" s="224"/>
      <c r="M113" s="224"/>
      <c r="N113" s="224"/>
      <c r="O113" s="224"/>
      <c r="P113" s="185"/>
      <c r="Q113" s="225"/>
      <c r="R113" s="182" t="str">
        <f ca="1">IF(ISERROR($V113),"",OFFSET('Smelter Look-up'!$C$4,$V113-4,0)&amp;"")</f>
        <v>Global Tungsten &amp; Powders LLC</v>
      </c>
      <c r="S113" s="181" t="str">
        <f t="shared" ca="1" si="14"/>
        <v>US</v>
      </c>
      <c r="T113" s="181" t="str">
        <f ca="1">IF(B113="","",IF(ISERROR(MATCH($J113,SorP!$B$1:$B$6226,0)),"",INDIRECT("'SorP'!$A$"&amp;MATCH($S113&amp;$J113,SorP!C:C,0))))</f>
        <v>US-PA</v>
      </c>
      <c r="U113" s="201"/>
      <c r="V113" s="226">
        <f ca="1">IF(C113="",NA(),IF(OR(C113="Smelter not listed",C113="Smelter not yet identified"),MATCH($B113&amp;$D113,'Smelter Look-up'!$J:$J,0),MATCH($B113&amp;$C113,'Smelter Look-up'!$J:$J,0)))</f>
        <v>578</v>
      </c>
      <c r="X113" s="227">
        <f t="shared" ca="1" si="15"/>
        <v>0</v>
      </c>
      <c r="AB113" s="228" t="str">
        <f t="shared" ca="1" si="16"/>
        <v>TungstenGlobal Tungsten &amp; Powders LLC</v>
      </c>
    </row>
    <row r="114" spans="1:28" s="227" customFormat="1" ht="20.100000000000001" customHeight="1">
      <c r="A114" s="181" t="s">
        <v>773</v>
      </c>
      <c r="B114" s="182" t="str">
        <f ca="1">IF(LEN(A114)=0,"",INDEX('Smelter Look-up'!$A:$A,MATCH($A114,'Smelter Look-up'!$E:$E,0)))</f>
        <v>Tungsten</v>
      </c>
      <c r="C114" s="186" t="str">
        <f ca="1">IF(LEN(A114)=0,"",INDEX('Smelter Look-up'!$C:$C,MATCH($A114,'Smelter Look-up'!$E:$E,0)))</f>
        <v>Japan New Metals Co., Ltd.</v>
      </c>
      <c r="D114" s="230" t="s">
        <v>1347</v>
      </c>
      <c r="E114" s="182" t="str">
        <f ca="1">IF(ISERROR($V114),"",OFFSET('Smelter Look-up'!$D$4,$V114-4,0)&amp;"")</f>
        <v>JAPAN</v>
      </c>
      <c r="F114" s="182" t="str">
        <f ca="1">IF(ISERROR($V114),"",OFFSET('Smelter Look-up'!$E$4,$V114-4,0))</f>
        <v>CID000825</v>
      </c>
      <c r="G114" s="182" t="str">
        <f ca="1">IF(C114=$X$4,IF(ISERROR($V114),"Enter smelter details","RMI"),IF(ISERROR($V114),"",OFFSET('Smelter Look-up'!$F$4,$V114-4,0)))</f>
        <v>RMI</v>
      </c>
      <c r="H114" s="183">
        <f ca="1">IF(ISERROR($V114),"",OFFSET('Smelter Look-up'!$G$4,$V114-4,0))</f>
        <v>0</v>
      </c>
      <c r="I114" s="184" t="str">
        <f ca="1">IF(ISERROR($V114),"",OFFSET('Smelter Look-up'!$H$4,$V114-4,0))</f>
        <v>Akita City</v>
      </c>
      <c r="J114" s="184" t="str">
        <f ca="1">IF(ISERROR($V114),"",OFFSET('Smelter Look-up'!$I$4,$V114-4,0))</f>
        <v>Akita</v>
      </c>
      <c r="K114" s="224"/>
      <c r="L114" s="224"/>
      <c r="M114" s="224"/>
      <c r="N114" s="224"/>
      <c r="O114" s="224"/>
      <c r="P114" s="185"/>
      <c r="Q114" s="225"/>
      <c r="R114" s="182" t="str">
        <f ca="1">IF(ISERROR($V114),"",OFFSET('Smelter Look-up'!$C$4,$V114-4,0)&amp;"")</f>
        <v>Japan New Metals Co., Ltd.</v>
      </c>
      <c r="S114" s="181" t="str">
        <f t="shared" ca="1" si="14"/>
        <v>JP</v>
      </c>
      <c r="T114" s="181" t="str">
        <f ca="1">IF(B114="","",IF(ISERROR(MATCH($J114,SorP!$B$1:$B$6226,0)),"",INDIRECT("'SorP'!$A$"&amp;MATCH($S114&amp;$J114,SorP!C:C,0))))</f>
        <v>JP-05</v>
      </c>
      <c r="U114" s="201"/>
      <c r="V114" s="226">
        <f ca="1">IF(C114="",NA(),IF(OR(C114="Smelter not listed",C114="Smelter not yet identified"),MATCH($B114&amp;$D114,'Smelter Look-up'!$J:$J,0),MATCH($B114&amp;$C114,'Smelter Look-up'!$J:$J,0)))</f>
        <v>591</v>
      </c>
      <c r="X114" s="227">
        <f t="shared" ca="1" si="15"/>
        <v>0</v>
      </c>
      <c r="AB114" s="228" t="str">
        <f t="shared" ca="1" si="16"/>
        <v>TungstenJapan New Metals Co., Ltd.</v>
      </c>
    </row>
    <row r="115" spans="1:28" s="227" customFormat="1" ht="20.100000000000001" customHeight="1">
      <c r="A115" s="181" t="s">
        <v>774</v>
      </c>
      <c r="B115" s="182" t="str">
        <f ca="1">IF(LEN(A115)=0,"",INDEX('Smelter Look-up'!$A:$A,MATCH($A115,'Smelter Look-up'!$E:$E,0)))</f>
        <v>Tungsten</v>
      </c>
      <c r="C115" s="186" t="str">
        <f ca="1">IF(LEN(A115)=0,"",INDEX('Smelter Look-up'!$C:$C,MATCH($A115,'Smelter Look-up'!$E:$E,0)))</f>
        <v>Kennametal Fallon</v>
      </c>
      <c r="D115" s="230" t="s">
        <v>141</v>
      </c>
      <c r="E115" s="182" t="str">
        <f ca="1">IF(ISERROR($V115),"",OFFSET('Smelter Look-up'!$D$4,$V115-4,0)&amp;"")</f>
        <v>UNITED STATES OF AMERICA</v>
      </c>
      <c r="F115" s="182" t="str">
        <f ca="1">IF(ISERROR($V115),"",OFFSET('Smelter Look-up'!$E$4,$V115-4,0))</f>
        <v>CID000966</v>
      </c>
      <c r="G115" s="182" t="str">
        <f ca="1">IF(C115=$X$4,IF(ISERROR($V115),"Enter smelter details","RMI"),IF(ISERROR($V115),"",OFFSET('Smelter Look-up'!$F$4,$V115-4,0)))</f>
        <v>RMI</v>
      </c>
      <c r="H115" s="183">
        <f ca="1">IF(ISERROR($V115),"",OFFSET('Smelter Look-up'!$G$4,$V115-4,0))</f>
        <v>0</v>
      </c>
      <c r="I115" s="184" t="str">
        <f ca="1">IF(ISERROR($V115),"",OFFSET('Smelter Look-up'!$H$4,$V115-4,0))</f>
        <v>Fallon</v>
      </c>
      <c r="J115" s="184" t="str">
        <f ca="1">IF(ISERROR($V115),"",OFFSET('Smelter Look-up'!$I$4,$V115-4,0))</f>
        <v>Nevada</v>
      </c>
      <c r="K115" s="224"/>
      <c r="L115" s="224"/>
      <c r="M115" s="224"/>
      <c r="N115" s="224"/>
      <c r="O115" s="224"/>
      <c r="P115" s="185"/>
      <c r="Q115" s="225"/>
      <c r="R115" s="182" t="str">
        <f ca="1">IF(ISERROR($V115),"",OFFSET('Smelter Look-up'!$C$4,$V115-4,0)&amp;"")</f>
        <v>Kennametal Fallon</v>
      </c>
      <c r="S115" s="181" t="str">
        <f t="shared" ca="1" si="14"/>
        <v>US</v>
      </c>
      <c r="T115" s="181" t="str">
        <f ca="1">IF(B115="","",IF(ISERROR(MATCH($J115,SorP!$B$1:$B$6226,0)),"",INDIRECT("'SorP'!$A$"&amp;MATCH($S115&amp;$J115,SorP!C:C,0))))</f>
        <v>US-NV</v>
      </c>
      <c r="U115" s="201"/>
      <c r="V115" s="226">
        <f ca="1">IF(C115="",NA(),IF(OR(C115="Smelter not listed",C115="Smelter not yet identified"),MATCH($B115&amp;$D115,'Smelter Look-up'!$J:$J,0),MATCH($B115&amp;$C115,'Smelter Look-up'!$J:$J,0)))</f>
        <v>603</v>
      </c>
      <c r="X115" s="227">
        <f t="shared" ca="1" si="15"/>
        <v>0</v>
      </c>
      <c r="AB115" s="228" t="str">
        <f t="shared" ca="1" si="16"/>
        <v>TungstenKennametal Fallon</v>
      </c>
    </row>
    <row r="116" spans="1:28" s="227" customFormat="1" ht="20.100000000000001" customHeight="1">
      <c r="A116" s="181" t="s">
        <v>775</v>
      </c>
      <c r="B116" s="182" t="str">
        <f ca="1">IF(LEN(A116)=0,"",INDEX('Smelter Look-up'!$A:$A,MATCH($A116,'Smelter Look-up'!$E:$E,0)))</f>
        <v>Tungsten</v>
      </c>
      <c r="C116" s="186" t="str">
        <f ca="1">IF(LEN(A116)=0,"",INDEX('Smelter Look-up'!$C:$C,MATCH($A116,'Smelter Look-up'!$E:$E,0)))</f>
        <v>Wolfram Bergbau und Hutten AG</v>
      </c>
      <c r="D116" s="230" t="s">
        <v>2490</v>
      </c>
      <c r="E116" s="182" t="str">
        <f ca="1">IF(ISERROR($V116),"",OFFSET('Smelter Look-up'!$D$4,$V116-4,0)&amp;"")</f>
        <v>AUSTRIA</v>
      </c>
      <c r="F116" s="182" t="str">
        <f ca="1">IF(ISERROR($V116),"",OFFSET('Smelter Look-up'!$E$4,$V116-4,0))</f>
        <v>CID002044</v>
      </c>
      <c r="G116" s="182" t="str">
        <f ca="1">IF(C116=$X$4,IF(ISERROR($V116),"Enter smelter details","RMI"),IF(ISERROR($V116),"",OFFSET('Smelter Look-up'!$F$4,$V116-4,0)))</f>
        <v>RMI</v>
      </c>
      <c r="H116" s="183">
        <f ca="1">IF(ISERROR($V116),"",OFFSET('Smelter Look-up'!$G$4,$V116-4,0))</f>
        <v>0</v>
      </c>
      <c r="I116" s="184" t="str">
        <f ca="1">IF(ISERROR($V116),"",OFFSET('Smelter Look-up'!$H$4,$V116-4,0))</f>
        <v>St. Martin i-S</v>
      </c>
      <c r="J116" s="184" t="str">
        <f ca="1">IF(ISERROR($V116),"",OFFSET('Smelter Look-up'!$I$4,$V116-4,0))</f>
        <v>Steiermark</v>
      </c>
      <c r="K116" s="224"/>
      <c r="L116" s="224"/>
      <c r="M116" s="224"/>
      <c r="N116" s="224"/>
      <c r="O116" s="224"/>
      <c r="P116" s="185"/>
      <c r="Q116" s="225"/>
      <c r="R116" s="182" t="str">
        <f ca="1">IF(ISERROR($V116),"",OFFSET('Smelter Look-up'!$C$4,$V116-4,0)&amp;"")</f>
        <v>Wolfram Bergbau und Hutten AG</v>
      </c>
      <c r="S116" s="181" t="str">
        <f t="shared" ca="1" si="14"/>
        <v>AT</v>
      </c>
      <c r="T116" s="181" t="str">
        <f ca="1">IF(B116="","",IF(ISERROR(MATCH($J116,SorP!$B$1:$B$6226,0)),"",INDIRECT("'SorP'!$A$"&amp;MATCH($S116&amp;$J116,SorP!C:C,0))))</f>
        <v>AT-6</v>
      </c>
      <c r="U116" s="201"/>
      <c r="V116" s="226">
        <f ca="1">IF(C116="",NA(),IF(OR(C116="Smelter not listed",C116="Smelter not yet identified"),MATCH($B116&amp;$D116,'Smelter Look-up'!$J:$J,0),MATCH($B116&amp;$C116,'Smelter Look-up'!$J:$J,0)))</f>
        <v>632</v>
      </c>
      <c r="X116" s="227">
        <f t="shared" ca="1" si="15"/>
        <v>0</v>
      </c>
      <c r="AB116" s="228" t="str">
        <f t="shared" ca="1" si="16"/>
        <v>TungstenWolfram Bergbau und Hutten AG</v>
      </c>
    </row>
    <row r="117" spans="1:28" s="227" customFormat="1" ht="20.100000000000001" customHeight="1">
      <c r="A117" s="181" t="s">
        <v>776</v>
      </c>
      <c r="B117" s="182" t="str">
        <f ca="1">IF(LEN(A117)=0,"",INDEX('Smelter Look-up'!$A:$A,MATCH($A117,'Smelter Look-up'!$E:$E,0)))</f>
        <v>Tungsten</v>
      </c>
      <c r="C117" s="186" t="str">
        <f ca="1">IF(LEN(A117)=0,"",INDEX('Smelter Look-up'!$C:$C,MATCH($A117,'Smelter Look-up'!$E:$E,0)))</f>
        <v>Xiamen Tungsten Co., Ltd.</v>
      </c>
      <c r="D117" s="230" t="s">
        <v>1348</v>
      </c>
      <c r="E117" s="182" t="str">
        <f ca="1">IF(ISERROR($V117),"",OFFSET('Smelter Look-up'!$D$4,$V117-4,0)&amp;"")</f>
        <v>CHINA</v>
      </c>
      <c r="F117" s="182" t="str">
        <f ca="1">IF(ISERROR($V117),"",OFFSET('Smelter Look-up'!$E$4,$V117-4,0))</f>
        <v>CID002082</v>
      </c>
      <c r="G117" s="182" t="str">
        <f ca="1">IF(C117=$X$4,IF(ISERROR($V117),"Enter smelter details","RMI"),IF(ISERROR($V117),"",OFFSET('Smelter Look-up'!$F$4,$V117-4,0)))</f>
        <v>RMI</v>
      </c>
      <c r="H117" s="183">
        <f ca="1">IF(ISERROR($V117),"",OFFSET('Smelter Look-up'!$G$4,$V117-4,0))</f>
        <v>0</v>
      </c>
      <c r="I117" s="184" t="str">
        <f ca="1">IF(ISERROR($V117),"",OFFSET('Smelter Look-up'!$H$4,$V117-4,0))</f>
        <v>Xiamen</v>
      </c>
      <c r="J117" s="184" t="str">
        <f ca="1">IF(ISERROR($V117),"",OFFSET('Smelter Look-up'!$I$4,$V117-4,0))</f>
        <v>Fujian Sheng</v>
      </c>
      <c r="K117" s="224"/>
      <c r="L117" s="224"/>
      <c r="M117" s="224"/>
      <c r="N117" s="224"/>
      <c r="O117" s="224"/>
      <c r="P117" s="185"/>
      <c r="Q117" s="225"/>
      <c r="R117" s="182" t="str">
        <f ca="1">IF(ISERROR($V117),"",OFFSET('Smelter Look-up'!$C$4,$V117-4,0)&amp;"")</f>
        <v>Xiamen Tungsten Co., Ltd.</v>
      </c>
      <c r="S117" s="181" t="str">
        <f t="shared" ca="1" si="14"/>
        <v>CN</v>
      </c>
      <c r="T117" s="181" t="str">
        <f ca="1">IF(B117="","",IF(ISERROR(MATCH($J117,SorP!$B$1:$B$6226,0)),"",INDIRECT("'SorP'!$A$"&amp;MATCH($S117&amp;$J117,SorP!C:C,0))))</f>
        <v>CN-FJ</v>
      </c>
      <c r="U117" s="201"/>
      <c r="V117" s="226">
        <f ca="1">IF(C117="",NA(),IF(OR(C117="Smelter not listed",C117="Smelter not yet identified"),MATCH($B117&amp;$D117,'Smelter Look-up'!$J:$J,0),MATCH($B117&amp;$C117,'Smelter Look-up'!$J:$J,0)))</f>
        <v>636</v>
      </c>
      <c r="X117" s="227">
        <f t="shared" ca="1" si="15"/>
        <v>0</v>
      </c>
      <c r="AB117" s="228" t="str">
        <f t="shared" ca="1" si="16"/>
        <v>TungstenXiamen Tungsten Co., Ltd.</v>
      </c>
    </row>
    <row r="118" spans="1:28" s="227" customFormat="1" ht="20.100000000000001" customHeight="1">
      <c r="A118" s="181" t="s">
        <v>132</v>
      </c>
      <c r="B118" s="182" t="str">
        <f ca="1">IF(LEN(A118)=0,"",INDEX('Smelter Look-up'!$A:$A,MATCH($A118,'Smelter Look-up'!$E:$E,0)))</f>
        <v>Tungsten</v>
      </c>
      <c r="C118" s="186" t="str">
        <f ca="1">IF(LEN(A118)=0,"",INDEX('Smelter Look-up'!$C:$C,MATCH($A118,'Smelter Look-up'!$E:$E,0)))</f>
        <v>Ganzhou Jiangwu Ferrotungsten Co., Ltd.</v>
      </c>
      <c r="D118" s="230" t="s">
        <v>142</v>
      </c>
      <c r="E118" s="182" t="str">
        <f ca="1">IF(ISERROR($V118),"",OFFSET('Smelter Look-up'!$D$4,$V118-4,0)&amp;"")</f>
        <v>CHINA</v>
      </c>
      <c r="F118" s="182" t="str">
        <f ca="1">IF(ISERROR($V118),"",OFFSET('Smelter Look-up'!$E$4,$V118-4,0))</f>
        <v>CID002315</v>
      </c>
      <c r="G118" s="182" t="str">
        <f ca="1">IF(C118=$X$4,IF(ISERROR($V118),"Enter smelter details","RMI"),IF(ISERROR($V118),"",OFFSET('Smelter Look-up'!$F$4,$V118-4,0)))</f>
        <v>RMI</v>
      </c>
      <c r="H118" s="183">
        <f ca="1">IF(ISERROR($V118),"",OFFSET('Smelter Look-up'!$G$4,$V118-4,0))</f>
        <v>0</v>
      </c>
      <c r="I118" s="184" t="str">
        <f ca="1">IF(ISERROR($V118),"",OFFSET('Smelter Look-up'!$H$4,$V118-4,0))</f>
        <v>Ganzhou</v>
      </c>
      <c r="J118" s="184" t="str">
        <f ca="1">IF(ISERROR($V118),"",OFFSET('Smelter Look-up'!$I$4,$V118-4,0))</f>
        <v>Jiangxi Sheng</v>
      </c>
      <c r="K118" s="224"/>
      <c r="L118" s="224"/>
      <c r="M118" s="224"/>
      <c r="N118" s="224"/>
      <c r="O118" s="224"/>
      <c r="P118" s="185"/>
      <c r="Q118" s="225"/>
      <c r="R118" s="182" t="str">
        <f ca="1">IF(ISERROR($V118),"",OFFSET('Smelter Look-up'!$C$4,$V118-4,0)&amp;"")</f>
        <v>Ganzhou Jiangwu Ferrotungsten Co., Ltd.</v>
      </c>
      <c r="S118" s="181" t="str">
        <f t="shared" ca="1" si="14"/>
        <v>CN</v>
      </c>
      <c r="T118" s="181" t="str">
        <f ca="1">IF(B118="","",IF(ISERROR(MATCH($J118,SorP!$B$1:$B$6226,0)),"",INDIRECT("'SorP'!$A$"&amp;MATCH($S118&amp;$J118,SorP!C:C,0))))</f>
        <v>CN-JX</v>
      </c>
      <c r="U118" s="201"/>
      <c r="V118" s="226">
        <f ca="1">IF(C118="",NA(),IF(OR(C118="Smelter not listed",C118="Smelter not yet identified"),MATCH($B118&amp;$D118,'Smelter Look-up'!$J:$J,0),MATCH($B118&amp;$C118,'Smelter Look-up'!$J:$J,0)))</f>
        <v>575</v>
      </c>
      <c r="X118" s="227">
        <f t="shared" ca="1" si="15"/>
        <v>0</v>
      </c>
      <c r="AB118" s="228" t="str">
        <f t="shared" ca="1" si="16"/>
        <v>TungstenGanzhou Jiangwu Ferrotungsten Co., Ltd.</v>
      </c>
    </row>
    <row r="119" spans="1:28" s="227" customFormat="1" ht="20.100000000000001" customHeight="1">
      <c r="A119" s="181" t="s">
        <v>133</v>
      </c>
      <c r="B119" s="182" t="str">
        <f ca="1">IF(LEN(A119)=0,"",INDEX('Smelter Look-up'!$A:$A,MATCH($A119,'Smelter Look-up'!$E:$E,0)))</f>
        <v>Tungsten</v>
      </c>
      <c r="C119" s="186" t="str">
        <f ca="1">IF(LEN(A119)=0,"",INDEX('Smelter Look-up'!$C:$C,MATCH($A119,'Smelter Look-up'!$E:$E,0)))</f>
        <v>Jiangxi Yaosheng Tungsten Co., Ltd.</v>
      </c>
      <c r="D119" s="230" t="s">
        <v>143</v>
      </c>
      <c r="E119" s="182" t="str">
        <f ca="1">IF(ISERROR($V119),"",OFFSET('Smelter Look-up'!$D$4,$V119-4,0)&amp;"")</f>
        <v>CHINA</v>
      </c>
      <c r="F119" s="182" t="str">
        <f ca="1">IF(ISERROR($V119),"",OFFSET('Smelter Look-up'!$E$4,$V119-4,0))</f>
        <v>CID002316</v>
      </c>
      <c r="G119" s="182" t="str">
        <f ca="1">IF(C119=$X$4,IF(ISERROR($V119),"Enter smelter details","RMI"),IF(ISERROR($V119),"",OFFSET('Smelter Look-up'!$F$4,$V119-4,0)))</f>
        <v>RMI</v>
      </c>
      <c r="H119" s="183">
        <f ca="1">IF(ISERROR($V119),"",OFFSET('Smelter Look-up'!$G$4,$V119-4,0))</f>
        <v>0</v>
      </c>
      <c r="I119" s="184" t="str">
        <f ca="1">IF(ISERROR($V119),"",OFFSET('Smelter Look-up'!$H$4,$V119-4,0))</f>
        <v>Ganzhou</v>
      </c>
      <c r="J119" s="184" t="str">
        <f ca="1">IF(ISERROR($V119),"",OFFSET('Smelter Look-up'!$I$4,$V119-4,0))</f>
        <v>Jiangxi Sheng</v>
      </c>
      <c r="K119" s="224"/>
      <c r="L119" s="224"/>
      <c r="M119" s="224"/>
      <c r="N119" s="224"/>
      <c r="O119" s="224"/>
      <c r="P119" s="185"/>
      <c r="Q119" s="225"/>
      <c r="R119" s="182" t="str">
        <f ca="1">IF(ISERROR($V119),"",OFFSET('Smelter Look-up'!$C$4,$V119-4,0)&amp;"")</f>
        <v>Jiangxi Yaosheng Tungsten Co., Ltd.</v>
      </c>
      <c r="S119" s="181" t="str">
        <f t="shared" ca="1" si="14"/>
        <v>CN</v>
      </c>
      <c r="T119" s="181" t="str">
        <f ca="1">IF(B119="","",IF(ISERROR(MATCH($J119,SorP!$B$1:$B$6226,0)),"",INDIRECT("'SorP'!$A$"&amp;MATCH($S119&amp;$J119,SorP!C:C,0))))</f>
        <v>CN-JX</v>
      </c>
      <c r="U119" s="201"/>
      <c r="V119" s="226">
        <f ca="1">IF(C119="",NA(),IF(OR(C119="Smelter not listed",C119="Smelter not yet identified"),MATCH($B119&amp;$D119,'Smelter Look-up'!$J:$J,0),MATCH($B119&amp;$C119,'Smelter Look-up'!$J:$J,0)))</f>
        <v>597</v>
      </c>
      <c r="X119" s="227">
        <f t="shared" ca="1" si="15"/>
        <v>0</v>
      </c>
      <c r="AB119" s="228" t="str">
        <f t="shared" ca="1" si="16"/>
        <v>TungstenJiangxi Yaosheng Tungsten Co., Ltd.</v>
      </c>
    </row>
    <row r="120" spans="1:28" s="227" customFormat="1" ht="20.100000000000001" customHeight="1">
      <c r="A120" s="181" t="s">
        <v>134</v>
      </c>
      <c r="B120" s="182" t="str">
        <f ca="1">IF(LEN(A120)=0,"",INDEX('Smelter Look-up'!$A:$A,MATCH($A120,'Smelter Look-up'!$E:$E,0)))</f>
        <v>Tungsten</v>
      </c>
      <c r="C120" s="186" t="str">
        <f ca="1">IF(LEN(A120)=0,"",INDEX('Smelter Look-up'!$C:$C,MATCH($A120,'Smelter Look-up'!$E:$E,0)))</f>
        <v>Jiangxi Xinsheng Tungsten Industry Co., Ltd.</v>
      </c>
      <c r="D120" s="230" t="s">
        <v>144</v>
      </c>
      <c r="E120" s="182" t="str">
        <f ca="1">IF(ISERROR($V120),"",OFFSET('Smelter Look-up'!$D$4,$V120-4,0)&amp;"")</f>
        <v>CHINA</v>
      </c>
      <c r="F120" s="182" t="str">
        <f ca="1">IF(ISERROR($V120),"",OFFSET('Smelter Look-up'!$E$4,$V120-4,0))</f>
        <v>CID002317</v>
      </c>
      <c r="G120" s="182" t="str">
        <f ca="1">IF(C120=$X$4,IF(ISERROR($V120),"Enter smelter details","RMI"),IF(ISERROR($V120),"",OFFSET('Smelter Look-up'!$F$4,$V120-4,0)))</f>
        <v>RMI</v>
      </c>
      <c r="H120" s="183">
        <f ca="1">IF(ISERROR($V120),"",OFFSET('Smelter Look-up'!$G$4,$V120-4,0))</f>
        <v>0</v>
      </c>
      <c r="I120" s="184" t="str">
        <f ca="1">IF(ISERROR($V120),"",OFFSET('Smelter Look-up'!$H$4,$V120-4,0))</f>
        <v>Ganzhou</v>
      </c>
      <c r="J120" s="184" t="str">
        <f ca="1">IF(ISERROR($V120),"",OFFSET('Smelter Look-up'!$I$4,$V120-4,0))</f>
        <v>Jiangxi Sheng</v>
      </c>
      <c r="K120" s="224"/>
      <c r="L120" s="224"/>
      <c r="M120" s="224"/>
      <c r="N120" s="224"/>
      <c r="O120" s="224"/>
      <c r="P120" s="185"/>
      <c r="Q120" s="225"/>
      <c r="R120" s="182" t="str">
        <f ca="1">IF(ISERROR($V120),"",OFFSET('Smelter Look-up'!$C$4,$V120-4,0)&amp;"")</f>
        <v>Jiangxi Xinsheng Tungsten Industry Co., Ltd.</v>
      </c>
      <c r="S120" s="181" t="str">
        <f t="shared" ca="1" si="14"/>
        <v>CN</v>
      </c>
      <c r="T120" s="181" t="str">
        <f ca="1">IF(B120="","",IF(ISERROR(MATCH($J120,SorP!$B$1:$B$6226,0)),"",INDIRECT("'SorP'!$A$"&amp;MATCH($S120&amp;$J120,SorP!C:C,0))))</f>
        <v>CN-JX</v>
      </c>
      <c r="U120" s="201"/>
      <c r="V120" s="226">
        <f ca="1">IF(C120="",NA(),IF(OR(C120="Smelter not listed",C120="Smelter not yet identified"),MATCH($B120&amp;$D120,'Smelter Look-up'!$J:$J,0),MATCH($B120&amp;$C120,'Smelter Look-up'!$J:$J,0)))</f>
        <v>596</v>
      </c>
      <c r="X120" s="227">
        <f t="shared" ca="1" si="15"/>
        <v>0</v>
      </c>
      <c r="AB120" s="228" t="str">
        <f t="shared" ca="1" si="16"/>
        <v>TungstenJiangxi Xinsheng Tungsten Industry Co., Ltd.</v>
      </c>
    </row>
    <row r="121" spans="1:28" s="227" customFormat="1" ht="20.100000000000001" customHeight="1">
      <c r="A121" s="181" t="s">
        <v>135</v>
      </c>
      <c r="B121" s="182" t="str">
        <f ca="1">IF(LEN(A121)=0,"",INDEX('Smelter Look-up'!$A:$A,MATCH($A121,'Smelter Look-up'!$E:$E,0)))</f>
        <v>Tungsten</v>
      </c>
      <c r="C121" s="186" t="str">
        <f ca="1">IF(LEN(A121)=0,"",INDEX('Smelter Look-up'!$C:$C,MATCH($A121,'Smelter Look-up'!$E:$E,0)))</f>
        <v>Jiangxi Tonggu Non-ferrous Metallurgical &amp; Chemical Co., Ltd.</v>
      </c>
      <c r="D121" s="230" t="s">
        <v>145</v>
      </c>
      <c r="E121" s="182" t="str">
        <f ca="1">IF(ISERROR($V121),"",OFFSET('Smelter Look-up'!$D$4,$V121-4,0)&amp;"")</f>
        <v>CHINA</v>
      </c>
      <c r="F121" s="182" t="str">
        <f ca="1">IF(ISERROR($V121),"",OFFSET('Smelter Look-up'!$E$4,$V121-4,0))</f>
        <v>CID002318</v>
      </c>
      <c r="G121" s="182" t="str">
        <f ca="1">IF(C121=$X$4,IF(ISERROR($V121),"Enter smelter details","RMI"),IF(ISERROR($V121),"",OFFSET('Smelter Look-up'!$F$4,$V121-4,0)))</f>
        <v>RMI</v>
      </c>
      <c r="H121" s="183">
        <f ca="1">IF(ISERROR($V121),"",OFFSET('Smelter Look-up'!$G$4,$V121-4,0))</f>
        <v>0</v>
      </c>
      <c r="I121" s="184" t="str">
        <f ca="1">IF(ISERROR($V121),"",OFFSET('Smelter Look-up'!$H$4,$V121-4,0))</f>
        <v>Tonggu</v>
      </c>
      <c r="J121" s="184" t="str">
        <f ca="1">IF(ISERROR($V121),"",OFFSET('Smelter Look-up'!$I$4,$V121-4,0))</f>
        <v>Jiangxi Sheng</v>
      </c>
      <c r="K121" s="224"/>
      <c r="L121" s="224"/>
      <c r="M121" s="224"/>
      <c r="N121" s="224"/>
      <c r="O121" s="224"/>
      <c r="P121" s="185"/>
      <c r="Q121" s="225"/>
      <c r="R121" s="182" t="str">
        <f ca="1">IF(ISERROR($V121),"",OFFSET('Smelter Look-up'!$C$4,$V121-4,0)&amp;"")</f>
        <v>Jiangxi Tonggu Non-ferrous Metallurgical &amp; Chemical Co., Ltd.</v>
      </c>
      <c r="S121" s="181" t="str">
        <f t="shared" ca="1" si="14"/>
        <v>CN</v>
      </c>
      <c r="T121" s="181" t="str">
        <f ca="1">IF(B121="","",IF(ISERROR(MATCH($J121,SorP!$B$1:$B$6226,0)),"",INDIRECT("'SorP'!$A$"&amp;MATCH($S121&amp;$J121,SorP!C:C,0))))</f>
        <v>CN-JX</v>
      </c>
      <c r="U121" s="201"/>
      <c r="V121" s="226">
        <f ca="1">IF(C121="",NA(),IF(OR(C121="Smelter not listed",C121="Smelter not yet identified"),MATCH($B121&amp;$D121,'Smelter Look-up'!$J:$J,0),MATCH($B121&amp;$C121,'Smelter Look-up'!$J:$J,0)))</f>
        <v>595</v>
      </c>
      <c r="X121" s="227">
        <f t="shared" ca="1" si="15"/>
        <v>0</v>
      </c>
      <c r="AB121" s="228" t="str">
        <f t="shared" ca="1" si="16"/>
        <v>TungstenJiangxi Tonggu Non-ferrous Metallurgical &amp; Chemical Co., Ltd.</v>
      </c>
    </row>
    <row r="122" spans="1:28" s="227" customFormat="1" ht="20.100000000000001" customHeight="1">
      <c r="A122" s="181" t="s">
        <v>136</v>
      </c>
      <c r="B122" s="182" t="str">
        <f ca="1">IF(LEN(A122)=0,"",INDEX('Smelter Look-up'!$A:$A,MATCH($A122,'Smelter Look-up'!$E:$E,0)))</f>
        <v>Tungsten</v>
      </c>
      <c r="C122" s="186" t="str">
        <f ca="1">IF(LEN(A122)=0,"",INDEX('Smelter Look-up'!$C:$C,MATCH($A122,'Smelter Look-up'!$E:$E,0)))</f>
        <v>Malipo Haiyu Tungsten Co., Ltd.</v>
      </c>
      <c r="D122" s="230" t="s">
        <v>146</v>
      </c>
      <c r="E122" s="182" t="str">
        <f ca="1">IF(ISERROR($V122),"",OFFSET('Smelter Look-up'!$D$4,$V122-4,0)&amp;"")</f>
        <v>CHINA</v>
      </c>
      <c r="F122" s="182" t="str">
        <f ca="1">IF(ISERROR($V122),"",OFFSET('Smelter Look-up'!$E$4,$V122-4,0))</f>
        <v>CID002319</v>
      </c>
      <c r="G122" s="182" t="str">
        <f ca="1">IF(C122=$X$4,IF(ISERROR($V122),"Enter smelter details","RMI"),IF(ISERROR($V122),"",OFFSET('Smelter Look-up'!$F$4,$V122-4,0)))</f>
        <v>RMI</v>
      </c>
      <c r="H122" s="183">
        <f ca="1">IF(ISERROR($V122),"",OFFSET('Smelter Look-up'!$G$4,$V122-4,0))</f>
        <v>0</v>
      </c>
      <c r="I122" s="184" t="str">
        <f ca="1">IF(ISERROR($V122),"",OFFSET('Smelter Look-up'!$H$4,$V122-4,0))</f>
        <v>Wen Shan</v>
      </c>
      <c r="J122" s="184" t="str">
        <f ca="1">IF(ISERROR($V122),"",OFFSET('Smelter Look-up'!$I$4,$V122-4,0))</f>
        <v>Yunnan Sheng</v>
      </c>
      <c r="K122" s="224"/>
      <c r="L122" s="224"/>
      <c r="M122" s="224"/>
      <c r="N122" s="224"/>
      <c r="O122" s="224"/>
      <c r="P122" s="185"/>
      <c r="Q122" s="225"/>
      <c r="R122" s="182" t="str">
        <f ca="1">IF(ISERROR($V122),"",OFFSET('Smelter Look-up'!$C$4,$V122-4,0)&amp;"")</f>
        <v>Malipo Haiyu Tungsten Co., Ltd.</v>
      </c>
      <c r="S122" s="181" t="str">
        <f t="shared" ca="1" si="14"/>
        <v>CN</v>
      </c>
      <c r="T122" s="181" t="str">
        <f ca="1">IF(B122="","",IF(ISERROR(MATCH($J122,SorP!$B$1:$B$6226,0)),"",INDIRECT("'SorP'!$A$"&amp;MATCH($S122&amp;$J122,SorP!C:C,0))))</f>
        <v>CN-YN</v>
      </c>
      <c r="U122" s="201"/>
      <c r="V122" s="226">
        <f ca="1">IF(C122="",NA(),IF(OR(C122="Smelter not listed",C122="Smelter not yet identified"),MATCH($B122&amp;$D122,'Smelter Look-up'!$J:$J,0),MATCH($B122&amp;$C122,'Smelter Look-up'!$J:$J,0)))</f>
        <v>610</v>
      </c>
      <c r="X122" s="227">
        <f t="shared" ca="1" si="15"/>
        <v>0</v>
      </c>
      <c r="AB122" s="228" t="str">
        <f t="shared" ca="1" si="16"/>
        <v>TungstenMalipo Haiyu Tungsten Co., Ltd.</v>
      </c>
    </row>
    <row r="123" spans="1:28" s="227" customFormat="1" ht="20.100000000000001" customHeight="1">
      <c r="A123" s="181" t="s">
        <v>137</v>
      </c>
      <c r="B123" s="182" t="str">
        <f ca="1">IF(LEN(A123)=0,"",INDEX('Smelter Look-up'!$A:$A,MATCH($A123,'Smelter Look-up'!$E:$E,0)))</f>
        <v>Tungsten</v>
      </c>
      <c r="C123" s="186" t="str">
        <f ca="1">IF(LEN(A123)=0,"",INDEX('Smelter Look-up'!$C:$C,MATCH($A123,'Smelter Look-up'!$E:$E,0)))</f>
        <v>Xiamen Tungsten (H.C.) Co., Ltd.</v>
      </c>
      <c r="D123" s="230" t="s">
        <v>147</v>
      </c>
      <c r="E123" s="182" t="str">
        <f ca="1">IF(ISERROR($V123),"",OFFSET('Smelter Look-up'!$D$4,$V123-4,0)&amp;"")</f>
        <v>CHINA</v>
      </c>
      <c r="F123" s="182" t="str">
        <f ca="1">IF(ISERROR($V123),"",OFFSET('Smelter Look-up'!$E$4,$V123-4,0))</f>
        <v>CID002320</v>
      </c>
      <c r="G123" s="182" t="str">
        <f ca="1">IF(C123=$X$4,IF(ISERROR($V123),"Enter smelter details","RMI"),IF(ISERROR($V123),"",OFFSET('Smelter Look-up'!$F$4,$V123-4,0)))</f>
        <v>RMI</v>
      </c>
      <c r="H123" s="183">
        <f ca="1">IF(ISERROR($V123),"",OFFSET('Smelter Look-up'!$G$4,$V123-4,0))</f>
        <v>0</v>
      </c>
      <c r="I123" s="184" t="str">
        <f ca="1">IF(ISERROR($V123),"",OFFSET('Smelter Look-up'!$H$4,$V123-4,0))</f>
        <v>Xiamen</v>
      </c>
      <c r="J123" s="184" t="str">
        <f ca="1">IF(ISERROR($V123),"",OFFSET('Smelter Look-up'!$I$4,$V123-4,0))</f>
        <v>Fujian Sheng</v>
      </c>
      <c r="K123" s="224"/>
      <c r="L123" s="224"/>
      <c r="M123" s="224"/>
      <c r="N123" s="224"/>
      <c r="O123" s="224"/>
      <c r="P123" s="185"/>
      <c r="Q123" s="225"/>
      <c r="R123" s="182" t="str">
        <f ca="1">IF(ISERROR($V123),"",OFFSET('Smelter Look-up'!$C$4,$V123-4,0)&amp;"")</f>
        <v>Xiamen Tungsten (H.C.) Co., Ltd.</v>
      </c>
      <c r="S123" s="181" t="str">
        <f t="shared" ca="1" si="14"/>
        <v>CN</v>
      </c>
      <c r="T123" s="181" t="str">
        <f ca="1">IF(B123="","",IF(ISERROR(MATCH($J123,SorP!$B$1:$B$6226,0)),"",INDIRECT("'SorP'!$A$"&amp;MATCH($S123&amp;$J123,SorP!C:C,0))))</f>
        <v>CN-FJ</v>
      </c>
      <c r="U123" s="201"/>
      <c r="V123" s="226">
        <f ca="1">IF(C123="",NA(),IF(OR(C123="Smelter not listed",C123="Smelter not yet identified"),MATCH($B123&amp;$D123,'Smelter Look-up'!$J:$J,0),MATCH($B123&amp;$C123,'Smelter Look-up'!$J:$J,0)))</f>
        <v>635</v>
      </c>
      <c r="X123" s="227">
        <f t="shared" ca="1" si="15"/>
        <v>0</v>
      </c>
      <c r="AB123" s="228" t="str">
        <f t="shared" ca="1" si="16"/>
        <v>TungstenXiamen Tungsten (H.C.) Co., Ltd.</v>
      </c>
    </row>
    <row r="124" spans="1:28" s="227" customFormat="1" ht="20.100000000000001" customHeight="1">
      <c r="A124" s="181" t="s">
        <v>130</v>
      </c>
      <c r="B124" s="182" t="str">
        <f ca="1">IF(LEN(A124)=0,"",INDEX('Smelter Look-up'!$A:$A,MATCH($A124,'Smelter Look-up'!$E:$E,0)))</f>
        <v>Tungsten</v>
      </c>
      <c r="C124" s="186" t="str">
        <f ca="1">IF(LEN(A124)=0,"",INDEX('Smelter Look-up'!$C:$C,MATCH($A124,'Smelter Look-up'!$E:$E,0)))</f>
        <v>Jiangxi Gan Bei Tungsten Co., Ltd.</v>
      </c>
      <c r="D124" s="230" t="s">
        <v>148</v>
      </c>
      <c r="E124" s="182" t="str">
        <f ca="1">IF(ISERROR($V124),"",OFFSET('Smelter Look-up'!$D$4,$V124-4,0)&amp;"")</f>
        <v>CHINA</v>
      </c>
      <c r="F124" s="182" t="str">
        <f ca="1">IF(ISERROR($V124),"",OFFSET('Smelter Look-up'!$E$4,$V124-4,0))</f>
        <v>CID002321</v>
      </c>
      <c r="G124" s="182" t="str">
        <f ca="1">IF(C124=$X$4,IF(ISERROR($V124),"Enter smelter details","RMI"),IF(ISERROR($V124),"",OFFSET('Smelter Look-up'!$F$4,$V124-4,0)))</f>
        <v>RMI</v>
      </c>
      <c r="H124" s="183">
        <f ca="1">IF(ISERROR($V124),"",OFFSET('Smelter Look-up'!$G$4,$V124-4,0))</f>
        <v>0</v>
      </c>
      <c r="I124" s="184" t="str">
        <f ca="1">IF(ISERROR($V124),"",OFFSET('Smelter Look-up'!$H$4,$V124-4,0))</f>
        <v>Xiushui</v>
      </c>
      <c r="J124" s="184" t="str">
        <f ca="1">IF(ISERROR($V124),"",OFFSET('Smelter Look-up'!$I$4,$V124-4,0))</f>
        <v>Jiangxi Sheng</v>
      </c>
      <c r="K124" s="224"/>
      <c r="L124" s="224"/>
      <c r="M124" s="224"/>
      <c r="N124" s="224"/>
      <c r="O124" s="224"/>
      <c r="P124" s="185"/>
      <c r="Q124" s="225"/>
      <c r="R124" s="182" t="str">
        <f ca="1">IF(ISERROR($V124),"",OFFSET('Smelter Look-up'!$C$4,$V124-4,0)&amp;"")</f>
        <v>Jiangxi Gan Bei Tungsten Co., Ltd.</v>
      </c>
      <c r="S124" s="181" t="str">
        <f t="shared" ca="1" si="14"/>
        <v>CN</v>
      </c>
      <c r="T124" s="181" t="str">
        <f ca="1">IF(B124="","",IF(ISERROR(MATCH($J124,SorP!$B$1:$B$6226,0)),"",INDIRECT("'SorP'!$A$"&amp;MATCH($S124&amp;$J124,SorP!C:C,0))))</f>
        <v>CN-JX</v>
      </c>
      <c r="U124" s="201"/>
      <c r="V124" s="226">
        <f ca="1">IF(C124="",NA(),IF(OR(C124="Smelter not listed",C124="Smelter not yet identified"),MATCH($B124&amp;$D124,'Smelter Look-up'!$J:$J,0),MATCH($B124&amp;$C124,'Smelter Look-up'!$J:$J,0)))</f>
        <v>593</v>
      </c>
      <c r="X124" s="227">
        <f t="shared" ca="1" si="15"/>
        <v>0</v>
      </c>
      <c r="AB124" s="228" t="str">
        <f t="shared" ca="1" si="16"/>
        <v>TungstenJiangxi Gan Bei Tungsten Co., Ltd.</v>
      </c>
    </row>
    <row r="125" spans="1:28" s="227" customFormat="1" ht="20.100000000000001" customHeight="1">
      <c r="A125" s="181" t="s">
        <v>380</v>
      </c>
      <c r="B125" s="182" t="str">
        <f ca="1">IF(LEN(A125)=0,"",INDEX('Smelter Look-up'!$A:$A,MATCH($A125,'Smelter Look-up'!$E:$E,0)))</f>
        <v>Tungsten</v>
      </c>
      <c r="C125" s="186" t="str">
        <f ca="1">IF(LEN(A125)=0,"",INDEX('Smelter Look-up'!$C:$C,MATCH($A125,'Smelter Look-up'!$E:$E,0)))</f>
        <v>Ganzhou Seadragon W &amp; Mo Co., Ltd.</v>
      </c>
      <c r="D125" s="230" t="s">
        <v>379</v>
      </c>
      <c r="E125" s="182" t="str">
        <f ca="1">IF(ISERROR($V125),"",OFFSET('Smelter Look-up'!$D$4,$V125-4,0)&amp;"")</f>
        <v>CHINA</v>
      </c>
      <c r="F125" s="182" t="str">
        <f ca="1">IF(ISERROR($V125),"",OFFSET('Smelter Look-up'!$E$4,$V125-4,0))</f>
        <v>CID002494</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c r="R125" s="182" t="str">
        <f ca="1">IF(ISERROR($V125),"",OFFSET('Smelter Look-up'!$C$4,$V125-4,0)&amp;"")</f>
        <v>Ganzhou Seadragon W &amp; Mo Co., Ltd.</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576</v>
      </c>
      <c r="X125" s="227">
        <f t="shared" ca="1" si="15"/>
        <v>0</v>
      </c>
      <c r="AB125" s="228" t="str">
        <f t="shared" ca="1" si="16"/>
        <v>TungstenGanzhou Seadragon W &amp; Mo Co., Ltd.</v>
      </c>
    </row>
    <row r="126" spans="1:28" s="227" customFormat="1" ht="20.100000000000001" customHeight="1">
      <c r="A126" s="181" t="s">
        <v>1370</v>
      </c>
      <c r="B126" s="182" t="str">
        <f ca="1">IF(LEN(A126)=0,"",INDEX('Smelter Look-up'!$A:$A,MATCH($A126,'Smelter Look-up'!$E:$E,0)))</f>
        <v>Tungsten</v>
      </c>
      <c r="C126" s="186" t="str">
        <f ca="1">IF(LEN(A126)=0,"",INDEX('Smelter Look-up'!$C:$C,MATCH($A126,'Smelter Look-up'!$E:$E,0)))</f>
        <v>Hunan Shizhuyuan Nonferrous Metals Co., Ltd. Chenzhou Tungsten Products Branch</v>
      </c>
      <c r="D126" s="230" t="s">
        <v>1369</v>
      </c>
      <c r="E126" s="182" t="str">
        <f ca="1">IF(ISERROR($V126),"",OFFSET('Smelter Look-up'!$D$4,$V126-4,0)&amp;"")</f>
        <v>CHINA</v>
      </c>
      <c r="F126" s="182" t="str">
        <f ca="1">IF(ISERROR($V126),"",OFFSET('Smelter Look-up'!$E$4,$V126-4,0))</f>
        <v>CID002513</v>
      </c>
      <c r="G126" s="182" t="str">
        <f ca="1">IF(C126=$X$4,IF(ISERROR($V126),"Enter smelter details","RMI"),IF(ISERROR($V126),"",OFFSET('Smelter Look-up'!$F$4,$V126-4,0)))</f>
        <v>RMI</v>
      </c>
      <c r="H126" s="183">
        <f ca="1">IF(ISERROR($V126),"",OFFSET('Smelter Look-up'!$G$4,$V126-4,0))</f>
        <v>0</v>
      </c>
      <c r="I126" s="184" t="str">
        <f ca="1">IF(ISERROR($V126),"",OFFSET('Smelter Look-up'!$H$4,$V126-4,0))</f>
        <v>Chenzhou</v>
      </c>
      <c r="J126" s="184" t="str">
        <f ca="1">IF(ISERROR($V126),"",OFFSET('Smelter Look-up'!$I$4,$V126-4,0))</f>
        <v>Hunan Sheng</v>
      </c>
      <c r="K126" s="224"/>
      <c r="L126" s="224"/>
      <c r="M126" s="224"/>
      <c r="N126" s="224"/>
      <c r="O126" s="224"/>
      <c r="P126" s="185"/>
      <c r="Q126" s="225"/>
      <c r="R126" s="182" t="str">
        <f ca="1">IF(ISERROR($V126),"",OFFSET('Smelter Look-up'!$C$4,$V126-4,0)&amp;"")</f>
        <v>Hunan Shizhuyuan Nonferrous Metals Co., Ltd. Chenzhou Tungsten Products Branch</v>
      </c>
      <c r="S126" s="181" t="str">
        <f t="shared" ca="1" si="14"/>
        <v>CN</v>
      </c>
      <c r="T126" s="181" t="str">
        <f ca="1">IF(B126="","",IF(ISERROR(MATCH($J126,SorP!$B$1:$B$6226,0)),"",INDIRECT("'SorP'!$A$"&amp;MATCH($S126&amp;$J126,SorP!C:C,0))))</f>
        <v>CN-HN</v>
      </c>
      <c r="U126" s="201"/>
      <c r="V126" s="226">
        <f ca="1">IF(C126="",NA(),IF(OR(C126="Smelter not listed",C126="Smelter not yet identified"),MATCH($B126&amp;$D126,'Smelter Look-up'!$J:$J,0),MATCH($B126&amp;$C126,'Smelter Look-up'!$J:$J,0)))</f>
        <v>589</v>
      </c>
      <c r="X126" s="227">
        <f t="shared" ca="1" si="15"/>
        <v>0</v>
      </c>
      <c r="AB126" s="228" t="str">
        <f t="shared" ca="1" si="16"/>
        <v>TungstenHunan Shizhuyuan Nonferrous Metals Co., Ltd. Chenzhou Tungsten Products Branch</v>
      </c>
    </row>
    <row r="127" spans="1:28" s="227" customFormat="1" ht="20.100000000000001" customHeight="1">
      <c r="A127" s="181" t="s">
        <v>1390</v>
      </c>
      <c r="B127" s="182" t="str">
        <f ca="1">IF(LEN(A127)=0,"",INDEX('Smelter Look-up'!$A:$A,MATCH($A127,'Smelter Look-up'!$E:$E,0)))</f>
        <v>Tungsten</v>
      </c>
      <c r="C127" s="186" t="str">
        <f ca="1">IF(LEN(A127)=0,"",INDEX('Smelter Look-up'!$C:$C,MATCH($A127,'Smelter Look-up'!$E:$E,0)))</f>
        <v>H.C. Starck Tungsten GmbH</v>
      </c>
      <c r="D127" s="230" t="s">
        <v>2487</v>
      </c>
      <c r="E127" s="182" t="str">
        <f ca="1">IF(ISERROR($V127),"",OFFSET('Smelter Look-up'!$D$4,$V127-4,0)&amp;"")</f>
        <v>GERMANY</v>
      </c>
      <c r="F127" s="182" t="str">
        <f ca="1">IF(ISERROR($V127),"",OFFSET('Smelter Look-up'!$E$4,$V127-4,0))</f>
        <v>CID002541</v>
      </c>
      <c r="G127" s="182" t="str">
        <f ca="1">IF(C127=$X$4,IF(ISERROR($V127),"Enter smelter details","RMI"),IF(ISERROR($V127),"",OFFSET('Smelter Look-up'!$F$4,$V127-4,0)))</f>
        <v>RMI</v>
      </c>
      <c r="H127" s="183">
        <f ca="1">IF(ISERROR($V127),"",OFFSET('Smelter Look-up'!$G$4,$V127-4,0))</f>
        <v>0</v>
      </c>
      <c r="I127" s="184" t="str">
        <f ca="1">IF(ISERROR($V127),"",OFFSET('Smelter Look-up'!$H$4,$V127-4,0))</f>
        <v>Goslar</v>
      </c>
      <c r="J127" s="184" t="str">
        <f ca="1">IF(ISERROR($V127),"",OFFSET('Smelter Look-up'!$I$4,$V127-4,0))</f>
        <v>Niedersachsen</v>
      </c>
      <c r="K127" s="224"/>
      <c r="L127" s="224"/>
      <c r="M127" s="224"/>
      <c r="N127" s="224"/>
      <c r="O127" s="224"/>
      <c r="P127" s="185"/>
      <c r="Q127" s="225"/>
      <c r="R127" s="182" t="str">
        <f ca="1">IF(ISERROR($V127),"",OFFSET('Smelter Look-up'!$C$4,$V127-4,0)&amp;"")</f>
        <v>H.C. Starck Tungsten GmbH</v>
      </c>
      <c r="S127" s="181" t="str">
        <f t="shared" ca="1" si="14"/>
        <v>DE</v>
      </c>
      <c r="T127" s="181" t="str">
        <f ca="1">IF(B127="","",IF(ISERROR(MATCH($J127,SorP!$B$1:$B$6226,0)),"",INDIRECT("'SorP'!$A$"&amp;MATCH($S127&amp;$J127,SorP!C:C,0))))</f>
        <v>DE-NI</v>
      </c>
      <c r="U127" s="201"/>
      <c r="V127" s="226">
        <f ca="1">IF(C127="",NA(),IF(OR(C127="Smelter not listed",C127="Smelter not yet identified"),MATCH($B127&amp;$D127,'Smelter Look-up'!$J:$J,0),MATCH($B127&amp;$C127,'Smelter Look-up'!$J:$J,0)))</f>
        <v>582</v>
      </c>
      <c r="X127" s="227">
        <f t="shared" ca="1" si="15"/>
        <v>0</v>
      </c>
      <c r="AB127" s="228" t="str">
        <f t="shared" ca="1" si="16"/>
        <v>TungstenH.C. Starck Tungsten GmbH</v>
      </c>
    </row>
    <row r="128" spans="1:28" s="227" customFormat="1" ht="20.100000000000001" customHeight="1">
      <c r="A128" s="181" t="s">
        <v>1391</v>
      </c>
      <c r="B128" s="182" t="str">
        <f ca="1">IF(LEN(A128)=0,"",INDEX('Smelter Look-up'!$A:$A,MATCH($A128,'Smelter Look-up'!$E:$E,0)))</f>
        <v>Tungsten</v>
      </c>
      <c r="C128" s="186" t="str">
        <f ca="1">IF(LEN(A128)=0,"",INDEX('Smelter Look-up'!$C:$C,MATCH($A128,'Smelter Look-up'!$E:$E,0)))</f>
        <v>TANIOBIS Smelting GmbH &amp; Co. KG</v>
      </c>
      <c r="D128" s="230" t="s">
        <v>2286</v>
      </c>
      <c r="E128" s="182" t="str">
        <f ca="1">IF(ISERROR($V128),"",OFFSET('Smelter Look-up'!$D$4,$V128-4,0)&amp;"")</f>
        <v>GERMANY</v>
      </c>
      <c r="F128" s="182" t="str">
        <f ca="1">IF(ISERROR($V128),"",OFFSET('Smelter Look-up'!$E$4,$V128-4,0))</f>
        <v>CID002542</v>
      </c>
      <c r="G128" s="182" t="str">
        <f ca="1">IF(C128=$X$4,IF(ISERROR($V128),"Enter smelter details","RMI"),IF(ISERROR($V128),"",OFFSET('Smelter Look-up'!$F$4,$V128-4,0)))</f>
        <v>RMI</v>
      </c>
      <c r="H128" s="183">
        <f ca="1">IF(ISERROR($V128),"",OFFSET('Smelter Look-up'!$G$4,$V128-4,0))</f>
        <v>0</v>
      </c>
      <c r="I128" s="184" t="str">
        <f ca="1">IF(ISERROR($V128),"",OFFSET('Smelter Look-up'!$H$4,$V128-4,0))</f>
        <v>Laufenburg</v>
      </c>
      <c r="J128" s="184" t="str">
        <f ca="1">IF(ISERROR($V128),"",OFFSET('Smelter Look-up'!$I$4,$V128-4,0))</f>
        <v>Baden-Württemberg</v>
      </c>
      <c r="K128" s="224"/>
      <c r="L128" s="224"/>
      <c r="M128" s="224"/>
      <c r="N128" s="224"/>
      <c r="O128" s="224"/>
      <c r="P128" s="185"/>
      <c r="Q128" s="225"/>
      <c r="R128" s="182" t="str">
        <f ca="1">IF(ISERROR($V128),"",OFFSET('Smelter Look-up'!$C$4,$V128-4,0)&amp;"")</f>
        <v>TANIOBIS Smelting GmbH &amp; Co. KG</v>
      </c>
      <c r="S128" s="181" t="str">
        <f t="shared" ca="1" si="14"/>
        <v>DE</v>
      </c>
      <c r="T128" s="181" t="str">
        <f ca="1">IF(B128="","",IF(ISERROR(MATCH($J128,SorP!$B$1:$B$6226,0)),"",INDIRECT("'SorP'!$A$"&amp;MATCH($S128&amp;$J128,SorP!C:C,0))))</f>
        <v>DE-BW</v>
      </c>
      <c r="U128" s="201"/>
      <c r="V128" s="226">
        <f ca="1">IF(C128="",NA(),IF(OR(C128="Smelter not listed",C128="Smelter not yet identified"),MATCH($B128&amp;$D128,'Smelter Look-up'!$J:$J,0),MATCH($B128&amp;$C128,'Smelter Look-up'!$J:$J,0)))</f>
        <v>626</v>
      </c>
      <c r="X128" s="227">
        <f t="shared" ca="1" si="15"/>
        <v>0</v>
      </c>
      <c r="AB128" s="228" t="str">
        <f t="shared" ca="1" si="16"/>
        <v>TungstenTANIOBIS Smelting GmbH &amp; Co. KG</v>
      </c>
    </row>
    <row r="129" spans="1:28" s="227" customFormat="1" ht="20.100000000000001" customHeight="1">
      <c r="A129" s="181" t="s">
        <v>1394</v>
      </c>
      <c r="B129" s="182" t="str">
        <f ca="1">IF(LEN(A129)=0,"",INDEX('Smelter Look-up'!$A:$A,MATCH($A129,'Smelter Look-up'!$E:$E,0)))</f>
        <v>Tungsten</v>
      </c>
      <c r="C129" s="186" t="str">
        <f ca="1">IF(LEN(A129)=0,"",INDEX('Smelter Look-up'!$C:$C,MATCH($A129,'Smelter Look-up'!$E:$E,0)))</f>
        <v>Masan High-Tech Materials</v>
      </c>
      <c r="D129" s="230" t="s">
        <v>13731</v>
      </c>
      <c r="E129" s="182" t="str">
        <f ca="1">IF(ISERROR($V129),"",OFFSET('Smelter Look-up'!$D$4,$V129-4,0)&amp;"")</f>
        <v>VIET NAM</v>
      </c>
      <c r="F129" s="182" t="str">
        <f ca="1">IF(ISERROR($V129),"",OFFSET('Smelter Look-up'!$E$4,$V129-4,0))</f>
        <v>CID002543</v>
      </c>
      <c r="G129" s="182" t="str">
        <f ca="1">IF(C129=$X$4,IF(ISERROR($V129),"Enter smelter details","RMI"),IF(ISERROR($V129),"",OFFSET('Smelter Look-up'!$F$4,$V129-4,0)))</f>
        <v>RMI</v>
      </c>
      <c r="H129" s="183">
        <f ca="1">IF(ISERROR($V129),"",OFFSET('Smelter Look-up'!$G$4,$V129-4,0))</f>
        <v>0</v>
      </c>
      <c r="I129" s="184" t="str">
        <f ca="1">IF(ISERROR($V129),"",OFFSET('Smelter Look-up'!$H$4,$V129-4,0))</f>
        <v>Dai Tu</v>
      </c>
      <c r="J129" s="184" t="str">
        <f ca="1">IF(ISERROR($V129),"",OFFSET('Smelter Look-up'!$I$4,$V129-4,0))</f>
        <v>Thái Nguyên</v>
      </c>
      <c r="K129" s="224"/>
      <c r="L129" s="224"/>
      <c r="M129" s="224"/>
      <c r="N129" s="224"/>
      <c r="O129" s="224"/>
      <c r="P129" s="185"/>
      <c r="Q129" s="225"/>
      <c r="R129" s="182" t="str">
        <f ca="1">IF(ISERROR($V129),"",OFFSET('Smelter Look-up'!$C$4,$V129-4,0)&amp;"")</f>
        <v>Masan High-Tech Materials</v>
      </c>
      <c r="S129" s="181" t="str">
        <f t="shared" ca="1" si="14"/>
        <v>VN</v>
      </c>
      <c r="T129" s="181" t="str">
        <f ca="1">IF(B129="","",IF(ISERROR(MATCH($J129,SorP!$B$1:$B$6226,0)),"",INDIRECT("'SorP'!$A$"&amp;MATCH($S129&amp;$J129,SorP!C:C,0))))</f>
        <v>VN-69</v>
      </c>
      <c r="U129" s="201"/>
      <c r="V129" s="226">
        <f ca="1">IF(C129="",NA(),IF(OR(C129="Smelter not listed",C129="Smelter not yet identified"),MATCH($B129&amp;$D129,'Smelter Look-up'!$J:$J,0),MATCH($B129&amp;$C129,'Smelter Look-up'!$J:$J,0)))</f>
        <v>611</v>
      </c>
      <c r="X129" s="227">
        <f t="shared" ca="1" si="15"/>
        <v>0</v>
      </c>
      <c r="AB129" s="228" t="str">
        <f t="shared" ca="1" si="16"/>
        <v>TungstenMasan High-Tech Materials</v>
      </c>
    </row>
    <row r="130" spans="1:28" s="227" customFormat="1" ht="20.100000000000001" customHeight="1">
      <c r="A130" s="181" t="s">
        <v>1393</v>
      </c>
      <c r="B130" s="182" t="str">
        <f ca="1">IF(LEN(A130)=0,"",INDEX('Smelter Look-up'!$A:$A,MATCH($A130,'Smelter Look-up'!$E:$E,0)))</f>
        <v>Tungsten</v>
      </c>
      <c r="C130" s="186" t="str">
        <f ca="1">IF(LEN(A130)=0,"",INDEX('Smelter Look-up'!$C:$C,MATCH($A130,'Smelter Look-up'!$E:$E,0)))</f>
        <v>Jiangwu H.C. Starck Tungsten Products Co., Ltd.</v>
      </c>
      <c r="D130" s="230" t="s">
        <v>1392</v>
      </c>
      <c r="E130" s="182" t="str">
        <f ca="1">IF(ISERROR($V130),"",OFFSET('Smelter Look-up'!$D$4,$V130-4,0)&amp;"")</f>
        <v>CHINA</v>
      </c>
      <c r="F130" s="182" t="str">
        <f ca="1">IF(ISERROR($V130),"",OFFSET('Smelter Look-up'!$E$4,$V130-4,0))</f>
        <v>CID002551</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Jiangwu H.C. Starck Tungsten Products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592</v>
      </c>
      <c r="X130" s="227">
        <f t="shared" ca="1" si="15"/>
        <v>0</v>
      </c>
      <c r="AB130" s="228" t="str">
        <f t="shared" ca="1" si="16"/>
        <v>TungstenJiangwu H.C. Starck Tungsten Products Co., Ltd.</v>
      </c>
    </row>
    <row r="131" spans="1:28" s="227" customFormat="1" ht="20.100000000000001" customHeight="1">
      <c r="A131" s="181" t="s">
        <v>1796</v>
      </c>
      <c r="B131" s="182" t="str">
        <f ca="1">IF(LEN(A131)=0,"",INDEX('Smelter Look-up'!$A:$A,MATCH($A131,'Smelter Look-up'!$E:$E,0)))</f>
        <v>Tungsten</v>
      </c>
      <c r="C131" s="186" t="str">
        <f ca="1">IF(LEN(A131)=0,"",INDEX('Smelter Look-up'!$C:$C,MATCH($A131,'Smelter Look-up'!$E:$E,0)))</f>
        <v>Niagara Refining LLC</v>
      </c>
      <c r="D131" s="230" t="s">
        <v>1795</v>
      </c>
      <c r="E131" s="182" t="str">
        <f ca="1">IF(ISERROR($V131),"",OFFSET('Smelter Look-up'!$D$4,$V131-4,0)&amp;"")</f>
        <v>UNITED STATES OF AMERICA</v>
      </c>
      <c r="F131" s="182" t="str">
        <f ca="1">IF(ISERROR($V131),"",OFFSET('Smelter Look-up'!$E$4,$V131-4,0))</f>
        <v>CID002589</v>
      </c>
      <c r="G131" s="182" t="str">
        <f ca="1">IF(C131=$X$4,IF(ISERROR($V131),"Enter smelter details","RMI"),IF(ISERROR($V131),"",OFFSET('Smelter Look-up'!$F$4,$V131-4,0)))</f>
        <v>RMI</v>
      </c>
      <c r="H131" s="183">
        <f ca="1">IF(ISERROR($V131),"",OFFSET('Smelter Look-up'!$G$4,$V131-4,0))</f>
        <v>0</v>
      </c>
      <c r="I131" s="184" t="str">
        <f ca="1">IF(ISERROR($V131),"",OFFSET('Smelter Look-up'!$H$4,$V131-4,0))</f>
        <v>Depew</v>
      </c>
      <c r="J131" s="184" t="str">
        <f ca="1">IF(ISERROR($V131),"",OFFSET('Smelter Look-up'!$I$4,$V131-4,0))</f>
        <v>New York</v>
      </c>
      <c r="K131" s="224"/>
      <c r="L131" s="224"/>
      <c r="M131" s="224"/>
      <c r="N131" s="224"/>
      <c r="O131" s="224"/>
      <c r="P131" s="185"/>
      <c r="Q131" s="225"/>
      <c r="R131" s="182" t="str">
        <f ca="1">IF(ISERROR($V131),"",OFFSET('Smelter Look-up'!$C$4,$V131-4,0)&amp;"")</f>
        <v>Niagara Refining LLC</v>
      </c>
      <c r="S131" s="181" t="str">
        <f t="shared" ca="1" si="14"/>
        <v>US</v>
      </c>
      <c r="T131" s="181" t="str">
        <f ca="1">IF(B131="","",IF(ISERROR(MATCH($J131,SorP!$B$1:$B$6226,0)),"",INDIRECT("'SorP'!$A$"&amp;MATCH($S131&amp;$J131,SorP!C:C,0))))</f>
        <v>US-NY</v>
      </c>
      <c r="U131" s="201"/>
      <c r="V131" s="226">
        <f ca="1">IF(C131="",NA(),IF(OR(C131="Smelter not listed",C131="Smelter not yet identified"),MATCH($B131&amp;$D131,'Smelter Look-up'!$J:$J,0),MATCH($B131&amp;$C131,'Smelter Look-up'!$J:$J,0)))</f>
        <v>616</v>
      </c>
      <c r="X131" s="227">
        <f t="shared" ca="1" si="15"/>
        <v>0</v>
      </c>
      <c r="AB131" s="228" t="str">
        <f t="shared" ca="1" si="16"/>
        <v>TungstenNiagara Refining LLC</v>
      </c>
    </row>
    <row r="132" spans="1:28" s="227" customFormat="1" ht="20.100000000000001" customHeight="1">
      <c r="A132" s="181" t="s">
        <v>2225</v>
      </c>
      <c r="B132" s="182" t="str">
        <f ca="1">IF(LEN(A132)=0,"",INDEX('Smelter Look-up'!$A:$A,MATCH($A132,'Smelter Look-up'!$E:$E,0)))</f>
        <v>Tungsten</v>
      </c>
      <c r="C132" s="186" t="str">
        <f ca="1">IF(LEN(A132)=0,"",INDEX('Smelter Look-up'!$C:$C,MATCH($A132,'Smelter Look-up'!$E:$E,0)))</f>
        <v>Philippine Chuangxin Industrial Co., Inc.</v>
      </c>
      <c r="D132" s="230" t="s">
        <v>2295</v>
      </c>
      <c r="E132" s="182" t="str">
        <f ca="1">IF(ISERROR($V132),"",OFFSET('Smelter Look-up'!$D$4,$V132-4,0)&amp;"")</f>
        <v>PHILIPPINES</v>
      </c>
      <c r="F132" s="182" t="str">
        <f ca="1">IF(ISERROR($V132),"",OFFSET('Smelter Look-up'!$E$4,$V132-4,0))</f>
        <v>CID002827</v>
      </c>
      <c r="G132" s="182" t="str">
        <f ca="1">IF(C132=$X$4,IF(ISERROR($V132),"Enter smelter details","RMI"),IF(ISERROR($V132),"",OFFSET('Smelter Look-up'!$F$4,$V132-4,0)))</f>
        <v>RMI</v>
      </c>
      <c r="H132" s="183">
        <f ca="1">IF(ISERROR($V132),"",OFFSET('Smelter Look-up'!$G$4,$V132-4,0))</f>
        <v>0</v>
      </c>
      <c r="I132" s="184" t="str">
        <f ca="1">IF(ISERROR($V132),"",OFFSET('Smelter Look-up'!$H$4,$V132-4,0))</f>
        <v>Marilao</v>
      </c>
      <c r="J132" s="184" t="str">
        <f ca="1">IF(ISERROR($V132),"",OFFSET('Smelter Look-up'!$I$4,$V132-4,0))</f>
        <v>Bulacan</v>
      </c>
      <c r="K132" s="224"/>
      <c r="L132" s="224"/>
      <c r="M132" s="224"/>
      <c r="N132" s="224"/>
      <c r="O132" s="224"/>
      <c r="P132" s="185"/>
      <c r="Q132" s="225"/>
      <c r="R132" s="182" t="str">
        <f ca="1">IF(ISERROR($V132),"",OFFSET('Smelter Look-up'!$C$4,$V132-4,0)&amp;"")</f>
        <v>Philippine Chuangxin Industrial Co., Inc.</v>
      </c>
      <c r="S132" s="181" t="str">
        <f t="shared" ca="1" si="14"/>
        <v>PH</v>
      </c>
      <c r="T132" s="181" t="str">
        <f ca="1">IF(B132="","",IF(ISERROR(MATCH($J132,SorP!$B$1:$B$6226,0)),"",INDIRECT("'SorP'!$A$"&amp;MATCH($S132&amp;$J132,SorP!C:C,0))))</f>
        <v>PH-BUL</v>
      </c>
      <c r="U132" s="201"/>
      <c r="V132" s="226">
        <f ca="1">IF(C132="",NA(),IF(OR(C132="Smelter not listed",C132="Smelter not yet identified"),MATCH($B132&amp;$D132,'Smelter Look-up'!$J:$J,0),MATCH($B132&amp;$C132,'Smelter Look-up'!$J:$J,0)))</f>
        <v>623</v>
      </c>
      <c r="X132" s="227">
        <f t="shared" ca="1" si="15"/>
        <v>0</v>
      </c>
      <c r="AB132" s="228" t="str">
        <f t="shared" ca="1" si="16"/>
        <v>TungstenPhilippine Chuangxin Industrial Co., Inc.</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FF612BF-7BF1-411D-99D3-9747367910E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customProperties>
    <customPr name="IbpWorksheetKeyString_GUID" r:id="rId4"/>
  </customProperties>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Rakon Limited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Emi Aberin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Emi.Aberin@rakon.com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 xml:space="preserve">(64) 09 583 9381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Emi Aberin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EmiAberin@rakon.com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45925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https://www.rakon.com/corporate/about/corp-policies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customProperties>
    <customPr name="IbpWorksheetKeyString_GUID" r:id="rId3"/>
  </customProperties>
  <drawing r:id="rId4"/>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85" zoomScaleNormal="85" zoomScalePageLayoutView="70" workbookViewId="0">
      <pane xSplit="2" ySplit="5" topLeftCell="C6" activePane="bottomRight" state="frozen"/>
      <selection activeCell="A4" sqref="A4"/>
      <selection pane="topRight" activeCell="A4" sqref="A4"/>
      <selection pane="bottomLeft" activeCell="A4" sqref="A4"/>
      <selection pane="bottomRight" activeCell="C56" sqref="C5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t="s">
        <v>15856</v>
      </c>
      <c r="C6" s="98" t="s">
        <v>15855</v>
      </c>
      <c r="D6" s="98" t="s">
        <v>15834</v>
      </c>
      <c r="E6" s="275"/>
    </row>
    <row r="7" spans="1:6" ht="15.75">
      <c r="A7" s="129"/>
      <c r="B7" s="273" t="s">
        <v>15857</v>
      </c>
      <c r="C7" s="98" t="s">
        <v>15858</v>
      </c>
      <c r="D7" s="98"/>
      <c r="E7" s="275"/>
    </row>
    <row r="8" spans="1:6" ht="15.75">
      <c r="A8" s="129"/>
      <c r="B8" s="273" t="s">
        <v>15859</v>
      </c>
      <c r="C8" s="98" t="s">
        <v>15860</v>
      </c>
      <c r="D8" s="98"/>
      <c r="E8" s="275"/>
    </row>
    <row r="9" spans="1:6" ht="15.75">
      <c r="A9" s="129"/>
      <c r="B9" s="273" t="s">
        <v>15861</v>
      </c>
      <c r="C9" s="98" t="s">
        <v>15862</v>
      </c>
      <c r="D9" s="98"/>
      <c r="E9" s="275"/>
    </row>
    <row r="10" spans="1:6" ht="15.75">
      <c r="A10" s="129"/>
      <c r="B10" s="273" t="s">
        <v>15863</v>
      </c>
      <c r="C10" s="98" t="s">
        <v>15864</v>
      </c>
      <c r="D10" s="98"/>
      <c r="E10" s="275"/>
    </row>
    <row r="11" spans="1:6" ht="15.75">
      <c r="A11" s="129"/>
      <c r="B11" s="273" t="s">
        <v>15866</v>
      </c>
      <c r="C11" s="98" t="s">
        <v>15865</v>
      </c>
      <c r="D11" s="98"/>
      <c r="E11" s="275"/>
    </row>
    <row r="12" spans="1:6" ht="15.75">
      <c r="A12" s="129"/>
      <c r="B12" s="273" t="s">
        <v>15868</v>
      </c>
      <c r="C12" s="98" t="s">
        <v>15867</v>
      </c>
      <c r="D12" s="98"/>
      <c r="E12" s="275"/>
    </row>
    <row r="13" spans="1:6" ht="15.75">
      <c r="A13" s="129"/>
      <c r="B13" s="273" t="s">
        <v>15869</v>
      </c>
      <c r="C13" s="98" t="s">
        <v>15870</v>
      </c>
      <c r="D13" s="98"/>
      <c r="E13" s="275"/>
    </row>
    <row r="14" spans="1:6" ht="15.75">
      <c r="A14" s="129"/>
      <c r="B14" s="273" t="s">
        <v>15872</v>
      </c>
      <c r="C14" s="98" t="s">
        <v>15871</v>
      </c>
      <c r="D14" s="98"/>
      <c r="E14" s="275"/>
    </row>
    <row r="15" spans="1:6" ht="15.75">
      <c r="A15" s="129"/>
      <c r="B15" s="273" t="s">
        <v>15874</v>
      </c>
      <c r="C15" s="98" t="s">
        <v>15873</v>
      </c>
      <c r="D15" s="98"/>
      <c r="E15" s="275"/>
    </row>
    <row r="16" spans="1:6" ht="15.75">
      <c r="A16" s="129"/>
      <c r="B16" s="273" t="s">
        <v>15835</v>
      </c>
      <c r="C16" s="98" t="s">
        <v>15865</v>
      </c>
      <c r="D16" s="98"/>
      <c r="E16" s="275"/>
    </row>
    <row r="17" spans="1:5" ht="15.75">
      <c r="A17" s="129"/>
      <c r="B17" s="273" t="s">
        <v>15836</v>
      </c>
      <c r="C17" s="98" t="s">
        <v>15875</v>
      </c>
      <c r="D17" s="98"/>
      <c r="E17" s="275"/>
    </row>
    <row r="18" spans="1:5" ht="15.75">
      <c r="A18" s="129"/>
      <c r="B18" s="273" t="s">
        <v>15837</v>
      </c>
      <c r="C18" s="98" t="s">
        <v>15876</v>
      </c>
      <c r="D18" s="98"/>
      <c r="E18" s="275"/>
    </row>
    <row r="19" spans="1:5" ht="15.75">
      <c r="A19" s="129"/>
      <c r="B19" s="273" t="s">
        <v>15838</v>
      </c>
      <c r="C19" s="98" t="s">
        <v>15877</v>
      </c>
      <c r="D19" s="98"/>
      <c r="E19" s="275"/>
    </row>
    <row r="20" spans="1:5" ht="15.75">
      <c r="A20" s="129"/>
      <c r="B20" s="273" t="s">
        <v>15839</v>
      </c>
      <c r="C20" s="98" t="s">
        <v>15878</v>
      </c>
      <c r="D20" s="98"/>
      <c r="E20" s="275"/>
    </row>
    <row r="21" spans="1:5" ht="15.75">
      <c r="A21" s="129"/>
      <c r="B21" s="273" t="s">
        <v>15840</v>
      </c>
      <c r="C21" s="98" t="s">
        <v>15879</v>
      </c>
      <c r="D21" s="98"/>
      <c r="E21" s="275"/>
    </row>
    <row r="22" spans="1:5" ht="15.75">
      <c r="A22" s="129"/>
      <c r="B22" s="273" t="s">
        <v>15841</v>
      </c>
      <c r="C22" s="98" t="s">
        <v>15880</v>
      </c>
      <c r="D22" s="98"/>
      <c r="E22" s="275"/>
    </row>
    <row r="23" spans="1:5" ht="15.75">
      <c r="A23" s="129"/>
      <c r="B23" s="273" t="s">
        <v>15842</v>
      </c>
      <c r="C23" s="98" t="s">
        <v>15881</v>
      </c>
      <c r="D23" s="98"/>
      <c r="E23" s="275"/>
    </row>
    <row r="24" spans="1:5" ht="15.75">
      <c r="A24" s="129"/>
      <c r="B24" s="273" t="s">
        <v>15883</v>
      </c>
      <c r="C24" s="98" t="s">
        <v>15882</v>
      </c>
      <c r="D24" s="98"/>
      <c r="E24" s="275"/>
    </row>
    <row r="25" spans="1:5" ht="15.75">
      <c r="A25" s="129"/>
      <c r="B25" s="273" t="s">
        <v>15885</v>
      </c>
      <c r="C25" s="98" t="s">
        <v>15884</v>
      </c>
      <c r="D25" s="98"/>
      <c r="E25" s="275"/>
    </row>
    <row r="26" spans="1:5" ht="31.5">
      <c r="A26" s="129"/>
      <c r="B26" s="273" t="s">
        <v>15886</v>
      </c>
      <c r="C26" s="98" t="s">
        <v>15887</v>
      </c>
      <c r="D26" s="98"/>
      <c r="E26" s="275"/>
    </row>
    <row r="27" spans="1:5" ht="15.75">
      <c r="A27" s="129"/>
      <c r="B27" s="273" t="s">
        <v>15889</v>
      </c>
      <c r="C27" s="98" t="s">
        <v>15888</v>
      </c>
      <c r="D27" s="98"/>
      <c r="E27" s="275"/>
    </row>
    <row r="28" spans="1:5" ht="31.5">
      <c r="A28" s="129"/>
      <c r="B28" s="273" t="s">
        <v>15891</v>
      </c>
      <c r="C28" s="98" t="s">
        <v>15890</v>
      </c>
      <c r="D28" s="98"/>
      <c r="E28" s="275"/>
    </row>
    <row r="29" spans="1:5" ht="15.75">
      <c r="A29" s="129"/>
      <c r="B29" s="273" t="s">
        <v>15843</v>
      </c>
      <c r="C29" s="98" t="s">
        <v>15892</v>
      </c>
      <c r="D29" s="98"/>
      <c r="E29" s="275"/>
    </row>
    <row r="30" spans="1:5" ht="15.75">
      <c r="A30" s="129"/>
      <c r="B30" s="273" t="s">
        <v>15844</v>
      </c>
      <c r="C30" s="98" t="s">
        <v>15893</v>
      </c>
      <c r="D30" s="98"/>
      <c r="E30" s="275"/>
    </row>
    <row r="31" spans="1:5" ht="15.75">
      <c r="A31" s="129"/>
      <c r="B31" s="273" t="s">
        <v>15845</v>
      </c>
      <c r="C31" s="98" t="s">
        <v>15894</v>
      </c>
      <c r="D31" s="98"/>
      <c r="E31" s="275"/>
    </row>
    <row r="32" spans="1:5" ht="15.75">
      <c r="A32" s="129"/>
      <c r="B32" s="273" t="s">
        <v>15895</v>
      </c>
      <c r="C32" s="98" t="s">
        <v>15896</v>
      </c>
      <c r="D32" s="98"/>
      <c r="E32" s="275"/>
    </row>
    <row r="33" spans="1:5" ht="15.75">
      <c r="A33" s="129"/>
      <c r="B33" s="273" t="s">
        <v>15846</v>
      </c>
      <c r="C33" s="98" t="s">
        <v>15897</v>
      </c>
      <c r="D33" s="98"/>
      <c r="E33" s="275"/>
    </row>
    <row r="34" spans="1:5" ht="15.75">
      <c r="A34" s="129"/>
      <c r="B34" s="273" t="s">
        <v>15847</v>
      </c>
      <c r="C34" s="98" t="s">
        <v>15898</v>
      </c>
      <c r="D34" s="98"/>
      <c r="E34" s="275"/>
    </row>
    <row r="35" spans="1:5" ht="15.75">
      <c r="A35" s="129"/>
      <c r="B35" s="273" t="s">
        <v>15848</v>
      </c>
      <c r="C35" s="98" t="s">
        <v>15899</v>
      </c>
      <c r="D35" s="98"/>
      <c r="E35" s="275"/>
    </row>
    <row r="36" spans="1:5" ht="15.75">
      <c r="A36" s="129"/>
      <c r="B36" s="273" t="s">
        <v>15849</v>
      </c>
      <c r="C36" s="98" t="s">
        <v>15900</v>
      </c>
      <c r="D36" s="98"/>
      <c r="E36" s="275"/>
    </row>
    <row r="37" spans="1:5" ht="15.75">
      <c r="A37" s="129"/>
      <c r="B37" s="273" t="s">
        <v>15901</v>
      </c>
      <c r="C37" s="98" t="s">
        <v>15902</v>
      </c>
      <c r="D37" s="98"/>
      <c r="E37" s="275"/>
    </row>
    <row r="38" spans="1:5" ht="15.75">
      <c r="A38" s="129"/>
      <c r="B38" s="273" t="s">
        <v>15850</v>
      </c>
      <c r="C38" s="98" t="s">
        <v>15903</v>
      </c>
      <c r="D38" s="98"/>
      <c r="E38" s="275"/>
    </row>
    <row r="39" spans="1:5" ht="15.75">
      <c r="A39" s="129"/>
      <c r="B39" s="273" t="s">
        <v>15905</v>
      </c>
      <c r="C39" s="98" t="s">
        <v>15904</v>
      </c>
      <c r="D39" s="98"/>
      <c r="E39" s="275"/>
    </row>
    <row r="40" spans="1:5" ht="31.5">
      <c r="A40" s="129"/>
      <c r="B40" s="273" t="s">
        <v>15851</v>
      </c>
      <c r="C40" s="98" t="s">
        <v>15906</v>
      </c>
      <c r="D40" s="98"/>
      <c r="E40" s="275"/>
    </row>
    <row r="41" spans="1:5" ht="15.75">
      <c r="A41" s="129"/>
      <c r="B41" s="273" t="s">
        <v>15908</v>
      </c>
      <c r="C41" s="98" t="s">
        <v>15907</v>
      </c>
      <c r="D41" s="98"/>
      <c r="E41" s="275"/>
    </row>
    <row r="42" spans="1:5" ht="15.75">
      <c r="A42" s="129"/>
      <c r="B42" s="273" t="s">
        <v>15909</v>
      </c>
      <c r="C42" s="98" t="s">
        <v>15910</v>
      </c>
      <c r="D42" s="98"/>
      <c r="E42" s="275"/>
    </row>
    <row r="43" spans="1:5" ht="15.75">
      <c r="A43" s="129"/>
      <c r="B43" s="273" t="s">
        <v>15852</v>
      </c>
      <c r="C43" s="98" t="s">
        <v>15911</v>
      </c>
      <c r="D43" s="98"/>
      <c r="E43" s="275"/>
    </row>
    <row r="44" spans="1:5" ht="15.75">
      <c r="A44" s="129"/>
      <c r="B44" s="273" t="s">
        <v>15853</v>
      </c>
      <c r="C44" s="98" t="s">
        <v>15912</v>
      </c>
      <c r="D44" s="98"/>
      <c r="E44" s="275"/>
    </row>
    <row r="45" spans="1:5" ht="15.75">
      <c r="A45" s="129"/>
      <c r="B45" s="273" t="s">
        <v>15854</v>
      </c>
      <c r="C45" s="98" t="s">
        <v>15913</v>
      </c>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2025 Responsible Minerals Initiative. All rights reserved.</v>
      </c>
      <c r="C2006" s="396"/>
      <c r="D2006" s="39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customProperties>
    <customPr name="Ibp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customProperties>
    <customPr name="IbpWorksheetKeyString_GUID" r:id="rId3"/>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customProperties>
    <customPr name="IbpWorksheetKeyString_GUID" r:id="rId3"/>
  </customPropertie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5A786D5-FCD8-4F5B-9ED5-2DD514048732}"/>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Emi Aberin</cp:lastModifiedBy>
  <cp:lastPrinted>2015-04-21T20:47:43Z</cp:lastPrinted>
  <dcterms:created xsi:type="dcterms:W3CDTF">2010-06-21T21:00:23Z</dcterms:created>
  <dcterms:modified xsi:type="dcterms:W3CDTF">2025-09-25T03:33:55Z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IbpWorkbookKeyString_GUID">
    <vt:lpwstr>b9c86bf4-5de2-4791-8d5f-1dcbf408a14d</vt:lpwstr>
  </property>
</Properties>
</file>